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Finance\Financial Transparency Website\Budgets\Budget Excel format\FY 25-26\"/>
    </mc:Choice>
  </mc:AlternateContent>
  <xr:revisionPtr revIDLastSave="0" documentId="13_ncr:1_{F204ED3C-CDB5-46E0-8EE5-4409577BE4A8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W&amp;S Summary" sheetId="21" r:id="rId1"/>
    <sheet name="W&amp;S Revenue" sheetId="20" r:id="rId2"/>
    <sheet name="Revenue Graph" sheetId="22" r:id="rId3"/>
    <sheet name="30-10 Adm" sheetId="13" r:id="rId4"/>
    <sheet name="30-22 Cust" sheetId="15" r:id="rId5"/>
    <sheet name="30-23 Dist" sheetId="11" r:id="rId6"/>
    <sheet name="30-24 Prod" sheetId="9" r:id="rId7"/>
    <sheet name="30-25 Moss" sheetId="7" r:id="rId8"/>
    <sheet name="30-26 Coll" sheetId="3" r:id="rId9"/>
    <sheet name="30-27 Waste T" sheetId="1" r:id="rId10"/>
    <sheet name="30-28 Pre-Tr" sheetId="5" r:id="rId11"/>
    <sheet name="501-70-99 Non Dept" sheetId="19" r:id="rId12"/>
    <sheet name="Solid Waste Summary" sheetId="23" r:id="rId13"/>
    <sheet name="Solid Wast Revenues" sheetId="24" r:id="rId14"/>
    <sheet name="SW Graph" sheetId="26" r:id="rId15"/>
    <sheet name="SW Residential" sheetId="25" r:id="rId16"/>
    <sheet name="Commercial Multi Family" sheetId="27" r:id="rId17"/>
    <sheet name="Landfill" sheetId="28" r:id="rId18"/>
    <sheet name="Transfer Station" sheetId="29" r:id="rId19"/>
    <sheet name="SW Non-Departmental" sheetId="30" r:id="rId20"/>
    <sheet name="Stormwater Fund Summary" sheetId="31" r:id="rId21"/>
    <sheet name="Stormwater Revenue" sheetId="32" r:id="rId22"/>
    <sheet name="Stormwater Operations" sheetId="33" r:id="rId23"/>
    <sheet name="Strm Non-Departmental" sheetId="34" r:id="rId24"/>
    <sheet name="Debt Service" sheetId="35" r:id="rId25"/>
    <sheet name="Airport Summary" sheetId="36" r:id="rId26"/>
    <sheet name="Airport Revenue" sheetId="37" r:id="rId27"/>
    <sheet name="Airport Operations" sheetId="38" r:id="rId28"/>
    <sheet name="Airport Non-Departmental" sheetId="39" r:id="rId29"/>
    <sheet name="Airport Capital" sheetId="40" r:id="rId30"/>
    <sheet name="Golf Fund Summary" sheetId="41" r:id="rId31"/>
    <sheet name="Golf Revenues" sheetId="42" r:id="rId32"/>
    <sheet name="Golf Pro Shop" sheetId="43" r:id="rId33"/>
    <sheet name="Golf Operations" sheetId="44" r:id="rId34"/>
    <sheet name="Golf Non-Departmental" sheetId="45" r:id="rId35"/>
    <sheet name="Hotel Motel Fund" sheetId="47" r:id="rId36"/>
    <sheet name="Assigned Summary" sheetId="48" r:id="rId37"/>
    <sheet name="Assigned Revenues" sheetId="46" r:id="rId38"/>
    <sheet name="Assigned Fund Projects" sheetId="49" r:id="rId39"/>
    <sheet name="MC Juvenile" sheetId="50" r:id="rId40"/>
    <sheet name="MC Technology" sheetId="51" r:id="rId41"/>
    <sheet name="MC Security" sheetId="52" r:id="rId42"/>
    <sheet name="Law Enfor Educ Officer" sheetId="53" r:id="rId43"/>
    <sheet name="Federal Seizure" sheetId="58" r:id="rId44"/>
    <sheet name="State Seizure" sheetId="59" r:id="rId45"/>
    <sheet name="City Athletic Fund" sheetId="60" r:id="rId46"/>
    <sheet name="Cable Peg" sheetId="61" r:id="rId47"/>
    <sheet name="Permanent Cemetery Fund" sheetId="62" r:id="rId48"/>
    <sheet name="Cohen Scholarship Fund" sheetId="63" r:id="rId49"/>
    <sheet name="Sheet32" sheetId="54" r:id="rId50"/>
    <sheet name="Sheet33" sheetId="55" r:id="rId51"/>
    <sheet name="Sheet34" sheetId="56" r:id="rId52"/>
    <sheet name="Sheet35" sheetId="57" r:id="rId53"/>
  </sheets>
  <externalReferences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</externalReferences>
  <definedNames>
    <definedName name="_xlnm.Print_Area" localSheetId="3">'30-10 Adm'!$A$1:$H$117</definedName>
    <definedName name="_xlnm.Print_Area" localSheetId="11">'501-70-99 Non Dept'!$A$1:$H$31</definedName>
    <definedName name="_xlnm.Print_Area" localSheetId="2">'Revenue Graph'!$A$1:$G$37</definedName>
    <definedName name="_xlnm.Print_Area" localSheetId="1">'W&amp;S Revenue'!$A$1:$H$43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8" i="63" l="1"/>
  <c r="T18" i="63"/>
  <c r="S18" i="63"/>
  <c r="R18" i="63"/>
  <c r="Q18" i="63"/>
  <c r="P18" i="63"/>
  <c r="O18" i="63"/>
  <c r="N18" i="63"/>
  <c r="M18" i="63"/>
  <c r="L18" i="63"/>
  <c r="U17" i="63"/>
  <c r="T17" i="63"/>
  <c r="S17" i="63"/>
  <c r="R17" i="63"/>
  <c r="Q17" i="63"/>
  <c r="P17" i="63"/>
  <c r="O17" i="63"/>
  <c r="N17" i="63"/>
  <c r="M17" i="63"/>
  <c r="L17" i="63"/>
  <c r="U16" i="63"/>
  <c r="T16" i="63"/>
  <c r="S16" i="63"/>
  <c r="R16" i="63"/>
  <c r="Q16" i="63"/>
  <c r="P16" i="63"/>
  <c r="O16" i="63"/>
  <c r="N16" i="63"/>
  <c r="M16" i="63"/>
  <c r="L16" i="63"/>
  <c r="U15" i="63"/>
  <c r="T15" i="63"/>
  <c r="S15" i="63"/>
  <c r="R15" i="63"/>
  <c r="Q15" i="63"/>
  <c r="P15" i="63"/>
  <c r="O15" i="63"/>
  <c r="N15" i="63"/>
  <c r="M15" i="63"/>
  <c r="L15" i="63"/>
  <c r="J15" i="63"/>
  <c r="I15" i="63"/>
  <c r="G15" i="63"/>
  <c r="E15" i="63"/>
  <c r="E21" i="63" s="1"/>
  <c r="U14" i="63"/>
  <c r="T14" i="63"/>
  <c r="S14" i="63"/>
  <c r="R14" i="63"/>
  <c r="Q14" i="63"/>
  <c r="P14" i="63"/>
  <c r="O14" i="63"/>
  <c r="N14" i="63"/>
  <c r="M14" i="63"/>
  <c r="L14" i="63"/>
  <c r="D14" i="63"/>
  <c r="D15" i="63" s="1"/>
  <c r="C14" i="63"/>
  <c r="C15" i="63" s="1"/>
  <c r="A14" i="63"/>
  <c r="U13" i="63"/>
  <c r="T13" i="63"/>
  <c r="S13" i="63"/>
  <c r="H14" i="63" s="1"/>
  <c r="H15" i="63" s="1"/>
  <c r="R13" i="63"/>
  <c r="Q13" i="63"/>
  <c r="F14" i="63" s="1"/>
  <c r="F15" i="63" s="1"/>
  <c r="F21" i="63" s="1"/>
  <c r="P13" i="63"/>
  <c r="O13" i="63"/>
  <c r="N13" i="63"/>
  <c r="M13" i="63"/>
  <c r="B14" i="63" s="1"/>
  <c r="L13" i="63"/>
  <c r="U12" i="63"/>
  <c r="T12" i="63"/>
  <c r="S12" i="63"/>
  <c r="R12" i="63"/>
  <c r="Q12" i="63"/>
  <c r="P12" i="63"/>
  <c r="O12" i="63"/>
  <c r="N12" i="63"/>
  <c r="M12" i="63"/>
  <c r="L12" i="63"/>
  <c r="U11" i="63"/>
  <c r="T11" i="63"/>
  <c r="S11" i="63"/>
  <c r="R11" i="63"/>
  <c r="Q11" i="63"/>
  <c r="P11" i="63"/>
  <c r="O11" i="63"/>
  <c r="N11" i="63"/>
  <c r="M11" i="63"/>
  <c r="L11" i="63"/>
  <c r="J11" i="63"/>
  <c r="J21" i="63" s="1"/>
  <c r="I11" i="63"/>
  <c r="I21" i="63" s="1"/>
  <c r="H11" i="63"/>
  <c r="G11" i="63"/>
  <c r="G21" i="63" s="1"/>
  <c r="F11" i="63"/>
  <c r="F12" i="63" s="1"/>
  <c r="E11" i="63"/>
  <c r="E12" i="63" s="1"/>
  <c r="E18" i="63" s="1"/>
  <c r="U10" i="63"/>
  <c r="T10" i="63"/>
  <c r="S10" i="63"/>
  <c r="R10" i="63"/>
  <c r="Q10" i="63"/>
  <c r="P10" i="63"/>
  <c r="O10" i="63"/>
  <c r="N10" i="63"/>
  <c r="M10" i="63"/>
  <c r="L10" i="63"/>
  <c r="U9" i="63"/>
  <c r="T9" i="63"/>
  <c r="S9" i="63"/>
  <c r="R9" i="63"/>
  <c r="Q9" i="63"/>
  <c r="P9" i="63"/>
  <c r="O9" i="63"/>
  <c r="N9" i="63"/>
  <c r="M9" i="63"/>
  <c r="L9" i="63"/>
  <c r="U8" i="63"/>
  <c r="S8" i="63"/>
  <c r="R8" i="63"/>
  <c r="Q8" i="63"/>
  <c r="P8" i="63"/>
  <c r="O8" i="63"/>
  <c r="D10" i="63" s="1"/>
  <c r="D11" i="63" s="1"/>
  <c r="N8" i="63"/>
  <c r="C10" i="63" s="1"/>
  <c r="C11" i="63" s="1"/>
  <c r="M8" i="63"/>
  <c r="B10" i="63" s="1"/>
  <c r="L8" i="63"/>
  <c r="A10" i="63" s="1"/>
  <c r="F8" i="63"/>
  <c r="C8" i="63"/>
  <c r="U7" i="63"/>
  <c r="T7" i="63"/>
  <c r="S7" i="63"/>
  <c r="R7" i="63"/>
  <c r="Q7" i="63"/>
  <c r="P7" i="63"/>
  <c r="O7" i="63"/>
  <c r="N7" i="63"/>
  <c r="J7" i="63"/>
  <c r="I7" i="63"/>
  <c r="H7" i="63"/>
  <c r="G7" i="63"/>
  <c r="E7" i="63"/>
  <c r="C7" i="63"/>
  <c r="U6" i="63"/>
  <c r="T6" i="63"/>
  <c r="S6" i="63"/>
  <c r="R6" i="63"/>
  <c r="Q6" i="63"/>
  <c r="P6" i="63"/>
  <c r="O6" i="63"/>
  <c r="N6" i="63"/>
  <c r="J6" i="63"/>
  <c r="I6" i="63"/>
  <c r="H6" i="63"/>
  <c r="G6" i="63"/>
  <c r="F6" i="63"/>
  <c r="E6" i="63"/>
  <c r="D6" i="63"/>
  <c r="C6" i="63"/>
  <c r="U5" i="63"/>
  <c r="T5" i="63"/>
  <c r="S5" i="63"/>
  <c r="R5" i="63"/>
  <c r="Q5" i="63"/>
  <c r="P5" i="63"/>
  <c r="O5" i="63"/>
  <c r="N5" i="63"/>
  <c r="J5" i="63"/>
  <c r="I5" i="63"/>
  <c r="H5" i="63"/>
  <c r="G5" i="63"/>
  <c r="F5" i="63"/>
  <c r="E5" i="63"/>
  <c r="D5" i="63"/>
  <c r="C5" i="63"/>
  <c r="A2" i="63"/>
  <c r="D12" i="63" l="1"/>
  <c r="D18" i="63" s="1"/>
  <c r="D21" i="63"/>
  <c r="F18" i="63"/>
  <c r="C12" i="63"/>
  <c r="C18" i="63" s="1"/>
  <c r="C21" i="63"/>
  <c r="H21" i="63"/>
  <c r="H8" i="63" l="1"/>
  <c r="G8" i="63"/>
  <c r="G12" i="63" s="1"/>
  <c r="G18" i="63" s="1"/>
  <c r="I8" i="63" l="1"/>
  <c r="I12" i="63" s="1"/>
  <c r="I18" i="63" s="1"/>
  <c r="J8" i="63" s="1"/>
  <c r="J12" i="63" s="1"/>
  <c r="J18" i="63" s="1"/>
  <c r="H12" i="63"/>
  <c r="H18" i="63" s="1"/>
  <c r="L24" i="62" l="1"/>
  <c r="U23" i="62"/>
  <c r="T23" i="62"/>
  <c r="S23" i="62"/>
  <c r="R23" i="62"/>
  <c r="Q23" i="62"/>
  <c r="P23" i="62"/>
  <c r="O23" i="62"/>
  <c r="N23" i="62"/>
  <c r="M23" i="62"/>
  <c r="L23" i="62"/>
  <c r="U22" i="62"/>
  <c r="T22" i="62"/>
  <c r="S22" i="62"/>
  <c r="R22" i="62"/>
  <c r="Q22" i="62"/>
  <c r="P22" i="62"/>
  <c r="O22" i="62"/>
  <c r="N22" i="62"/>
  <c r="M22" i="62"/>
  <c r="L22" i="62"/>
  <c r="U21" i="62"/>
  <c r="T21" i="62"/>
  <c r="S21" i="62"/>
  <c r="R21" i="62"/>
  <c r="Q21" i="62"/>
  <c r="P21" i="62"/>
  <c r="O21" i="62"/>
  <c r="N21" i="62"/>
  <c r="M21" i="62"/>
  <c r="L21" i="62"/>
  <c r="U20" i="62"/>
  <c r="T20" i="62"/>
  <c r="S20" i="62"/>
  <c r="R20" i="62"/>
  <c r="Q20" i="62"/>
  <c r="P20" i="62"/>
  <c r="O20" i="62"/>
  <c r="N20" i="62"/>
  <c r="M20" i="62"/>
  <c r="L20" i="62"/>
  <c r="U19" i="62"/>
  <c r="T19" i="62"/>
  <c r="S19" i="62"/>
  <c r="R19" i="62"/>
  <c r="Q19" i="62"/>
  <c r="P19" i="62"/>
  <c r="O19" i="62"/>
  <c r="N19" i="62"/>
  <c r="M19" i="62"/>
  <c r="L19" i="62"/>
  <c r="U18" i="62"/>
  <c r="T18" i="62"/>
  <c r="S18" i="62"/>
  <c r="R18" i="62"/>
  <c r="Q18" i="62"/>
  <c r="P18" i="62"/>
  <c r="O18" i="62"/>
  <c r="N18" i="62"/>
  <c r="M18" i="62"/>
  <c r="B17" i="62" s="1"/>
  <c r="L18" i="62"/>
  <c r="A17" i="62" s="1"/>
  <c r="J18" i="62"/>
  <c r="I18" i="62"/>
  <c r="H18" i="62"/>
  <c r="G18" i="62"/>
  <c r="F18" i="62"/>
  <c r="E18" i="62"/>
  <c r="U17" i="62"/>
  <c r="T17" i="62"/>
  <c r="S17" i="62"/>
  <c r="R17" i="62"/>
  <c r="Q17" i="62"/>
  <c r="P17" i="62"/>
  <c r="O17" i="62"/>
  <c r="N17" i="62"/>
  <c r="M17" i="62"/>
  <c r="L17" i="62"/>
  <c r="D17" i="62"/>
  <c r="D18" i="62" s="1"/>
  <c r="C17" i="62"/>
  <c r="C18" i="62" s="1"/>
  <c r="U16" i="62"/>
  <c r="T16" i="62"/>
  <c r="S16" i="62"/>
  <c r="R16" i="62"/>
  <c r="Q16" i="62"/>
  <c r="P16" i="62"/>
  <c r="O16" i="62"/>
  <c r="N16" i="62"/>
  <c r="M16" i="62"/>
  <c r="L16" i="62"/>
  <c r="U15" i="62"/>
  <c r="T15" i="62"/>
  <c r="S15" i="62"/>
  <c r="R15" i="62"/>
  <c r="Q15" i="62"/>
  <c r="P15" i="62"/>
  <c r="O15" i="62"/>
  <c r="N15" i="62"/>
  <c r="M15" i="62"/>
  <c r="L15" i="62"/>
  <c r="U14" i="62"/>
  <c r="T14" i="62"/>
  <c r="S14" i="62"/>
  <c r="R14" i="62"/>
  <c r="Q14" i="62"/>
  <c r="P14" i="62"/>
  <c r="O14" i="62"/>
  <c r="N14" i="62"/>
  <c r="M14" i="62"/>
  <c r="L14" i="62"/>
  <c r="J14" i="62"/>
  <c r="J24" i="62" s="1"/>
  <c r="I14" i="62"/>
  <c r="U13" i="62"/>
  <c r="T13" i="62"/>
  <c r="S13" i="62"/>
  <c r="R13" i="62"/>
  <c r="G13" i="62" s="1"/>
  <c r="Q13" i="62"/>
  <c r="F13" i="62" s="1"/>
  <c r="F14" i="62" s="1"/>
  <c r="P13" i="62"/>
  <c r="O13" i="62"/>
  <c r="D13" i="62" s="1"/>
  <c r="N13" i="62"/>
  <c r="M13" i="62"/>
  <c r="L13" i="62"/>
  <c r="H13" i="62"/>
  <c r="H14" i="62" s="1"/>
  <c r="E13" i="62"/>
  <c r="C13" i="62"/>
  <c r="B13" i="62"/>
  <c r="A13" i="62"/>
  <c r="U12" i="62"/>
  <c r="T12" i="62"/>
  <c r="S12" i="62"/>
  <c r="R12" i="62"/>
  <c r="Q12" i="62"/>
  <c r="P12" i="62"/>
  <c r="O12" i="62"/>
  <c r="N12" i="62"/>
  <c r="M12" i="62"/>
  <c r="L12" i="62"/>
  <c r="A12" i="62" s="1"/>
  <c r="D12" i="62"/>
  <c r="C12" i="62"/>
  <c r="B12" i="62"/>
  <c r="U11" i="62"/>
  <c r="T11" i="62"/>
  <c r="S11" i="62"/>
  <c r="R11" i="62"/>
  <c r="Q11" i="62"/>
  <c r="P11" i="62"/>
  <c r="O11" i="62"/>
  <c r="N11" i="62"/>
  <c r="M11" i="62"/>
  <c r="L11" i="62"/>
  <c r="U10" i="62"/>
  <c r="T10" i="62"/>
  <c r="S10" i="62"/>
  <c r="R10" i="62"/>
  <c r="G11" i="62" s="1"/>
  <c r="Q10" i="62"/>
  <c r="P10" i="62"/>
  <c r="E11" i="62" s="1"/>
  <c r="O10" i="62"/>
  <c r="D11" i="62" s="1"/>
  <c r="N10" i="62"/>
  <c r="C11" i="62" s="1"/>
  <c r="M10" i="62"/>
  <c r="B11" i="62" s="1"/>
  <c r="L10" i="62"/>
  <c r="A11" i="62" s="1"/>
  <c r="B10" i="62"/>
  <c r="A10" i="62"/>
  <c r="U9" i="62"/>
  <c r="T9" i="62"/>
  <c r="S9" i="62"/>
  <c r="R9" i="62"/>
  <c r="Q9" i="62"/>
  <c r="P9" i="62"/>
  <c r="O9" i="62"/>
  <c r="N9" i="62"/>
  <c r="M9" i="62"/>
  <c r="L9" i="62"/>
  <c r="S8" i="62"/>
  <c r="R8" i="62"/>
  <c r="G10" i="62" s="1"/>
  <c r="Q8" i="62"/>
  <c r="P8" i="62"/>
  <c r="O8" i="62"/>
  <c r="D10" i="62" s="1"/>
  <c r="N8" i="62"/>
  <c r="C10" i="62" s="1"/>
  <c r="M8" i="62"/>
  <c r="L8" i="62"/>
  <c r="F8" i="62"/>
  <c r="C8" i="62"/>
  <c r="U7" i="62"/>
  <c r="T7" i="62"/>
  <c r="S7" i="62"/>
  <c r="R7" i="62"/>
  <c r="P7" i="62"/>
  <c r="N7" i="62"/>
  <c r="J7" i="62"/>
  <c r="I7" i="62"/>
  <c r="H7" i="62"/>
  <c r="G7" i="62"/>
  <c r="E7" i="62"/>
  <c r="C7" i="62"/>
  <c r="U6" i="62"/>
  <c r="T6" i="62"/>
  <c r="S6" i="62"/>
  <c r="R6" i="62"/>
  <c r="Q6" i="62"/>
  <c r="P6" i="62"/>
  <c r="O6" i="62"/>
  <c r="N6" i="62"/>
  <c r="J6" i="62"/>
  <c r="I6" i="62"/>
  <c r="H6" i="62"/>
  <c r="G6" i="62"/>
  <c r="F6" i="62"/>
  <c r="E6" i="62"/>
  <c r="D6" i="62"/>
  <c r="C6" i="62"/>
  <c r="U5" i="62"/>
  <c r="T5" i="62"/>
  <c r="S5" i="62"/>
  <c r="R5" i="62"/>
  <c r="Q5" i="62"/>
  <c r="P5" i="62"/>
  <c r="O5" i="62"/>
  <c r="N5" i="62"/>
  <c r="J5" i="62"/>
  <c r="I5" i="62"/>
  <c r="H5" i="62"/>
  <c r="G5" i="62"/>
  <c r="F5" i="62"/>
  <c r="E5" i="62"/>
  <c r="D5" i="62"/>
  <c r="C5" i="62"/>
  <c r="A2" i="62"/>
  <c r="C14" i="62" l="1"/>
  <c r="D14" i="62"/>
  <c r="G14" i="62"/>
  <c r="G24" i="62" s="1"/>
  <c r="E14" i="62"/>
  <c r="F15" i="62"/>
  <c r="F21" i="62" s="1"/>
  <c r="F24" i="62"/>
  <c r="D15" i="62"/>
  <c r="D21" i="62" s="1"/>
  <c r="D24" i="62"/>
  <c r="H24" i="62"/>
  <c r="C24" i="62"/>
  <c r="C15" i="62"/>
  <c r="C21" i="62" s="1"/>
  <c r="E24" i="62"/>
  <c r="E15" i="62"/>
  <c r="E21" i="62" s="1"/>
  <c r="I24" i="62"/>
  <c r="G8" i="62" l="1"/>
  <c r="G15" i="62" s="1"/>
  <c r="G21" i="62" s="1"/>
  <c r="H8" i="62"/>
  <c r="I8" i="62" l="1"/>
  <c r="I15" i="62" s="1"/>
  <c r="I21" i="62" s="1"/>
  <c r="J8" i="62" s="1"/>
  <c r="J15" i="62" s="1"/>
  <c r="J21" i="62" s="1"/>
  <c r="H15" i="62"/>
  <c r="H21" i="62" s="1"/>
  <c r="U22" i="61" l="1"/>
  <c r="T22" i="61"/>
  <c r="S22" i="61"/>
  <c r="R22" i="61"/>
  <c r="Q22" i="61"/>
  <c r="P22" i="61"/>
  <c r="O22" i="61"/>
  <c r="N22" i="61"/>
  <c r="M22" i="61"/>
  <c r="L22" i="61"/>
  <c r="U21" i="61"/>
  <c r="T21" i="61"/>
  <c r="S21" i="61"/>
  <c r="R21" i="61"/>
  <c r="Q21" i="61"/>
  <c r="P21" i="61"/>
  <c r="O21" i="61"/>
  <c r="N21" i="61"/>
  <c r="M21" i="61"/>
  <c r="L21" i="61"/>
  <c r="U20" i="61"/>
  <c r="T20" i="61"/>
  <c r="S20" i="61"/>
  <c r="R20" i="61"/>
  <c r="Q20" i="61"/>
  <c r="P20" i="61"/>
  <c r="O20" i="61"/>
  <c r="N20" i="61"/>
  <c r="M20" i="61"/>
  <c r="L20" i="61"/>
  <c r="U19" i="61"/>
  <c r="T19" i="61"/>
  <c r="S19" i="61"/>
  <c r="R19" i="61"/>
  <c r="Q19" i="61"/>
  <c r="P19" i="61"/>
  <c r="O19" i="61"/>
  <c r="N19" i="61"/>
  <c r="M19" i="61"/>
  <c r="L19" i="61"/>
  <c r="U18" i="61"/>
  <c r="T18" i="61"/>
  <c r="S18" i="61"/>
  <c r="R18" i="61"/>
  <c r="Q18" i="61"/>
  <c r="P18" i="61"/>
  <c r="O18" i="61"/>
  <c r="N18" i="61"/>
  <c r="M18" i="61"/>
  <c r="L18" i="61"/>
  <c r="J18" i="61"/>
  <c r="U17" i="61"/>
  <c r="T17" i="61"/>
  <c r="S17" i="61"/>
  <c r="H16" i="61" s="1"/>
  <c r="R17" i="61"/>
  <c r="G16" i="61" s="1"/>
  <c r="Q17" i="61"/>
  <c r="P17" i="61"/>
  <c r="O17" i="61"/>
  <c r="N17" i="61"/>
  <c r="M17" i="61"/>
  <c r="B16" i="61" s="1"/>
  <c r="L17" i="61"/>
  <c r="A16" i="61" s="1"/>
  <c r="J17" i="61"/>
  <c r="I17" i="61"/>
  <c r="I18" i="61" s="1"/>
  <c r="F17" i="61"/>
  <c r="F18" i="61" s="1"/>
  <c r="E17" i="61"/>
  <c r="E18" i="61" s="1"/>
  <c r="U16" i="61"/>
  <c r="T16" i="61"/>
  <c r="S16" i="61"/>
  <c r="R16" i="61"/>
  <c r="Q16" i="61"/>
  <c r="P16" i="61"/>
  <c r="O16" i="61"/>
  <c r="N16" i="61"/>
  <c r="M16" i="61"/>
  <c r="L16" i="61"/>
  <c r="D16" i="61"/>
  <c r="C16" i="61"/>
  <c r="U15" i="61"/>
  <c r="T15" i="61"/>
  <c r="S15" i="61"/>
  <c r="R15" i="61"/>
  <c r="Q15" i="61"/>
  <c r="P15" i="61"/>
  <c r="O15" i="61"/>
  <c r="D15" i="61" s="1"/>
  <c r="N15" i="61"/>
  <c r="C15" i="61" s="1"/>
  <c r="M15" i="61"/>
  <c r="L15" i="61"/>
  <c r="A15" i="61" s="1"/>
  <c r="B15" i="61"/>
  <c r="U14" i="61"/>
  <c r="T14" i="61"/>
  <c r="S14" i="61"/>
  <c r="R14" i="61"/>
  <c r="Q14" i="61"/>
  <c r="P14" i="61"/>
  <c r="O14" i="61"/>
  <c r="N14" i="61"/>
  <c r="M14" i="61"/>
  <c r="L14" i="61"/>
  <c r="U13" i="61"/>
  <c r="T13" i="61"/>
  <c r="S13" i="61"/>
  <c r="R13" i="61"/>
  <c r="Q13" i="61"/>
  <c r="P13" i="61"/>
  <c r="O13" i="61"/>
  <c r="N13" i="61"/>
  <c r="M13" i="61"/>
  <c r="L13" i="61"/>
  <c r="F13" i="61"/>
  <c r="U12" i="61"/>
  <c r="T12" i="61"/>
  <c r="S12" i="61"/>
  <c r="R12" i="61"/>
  <c r="Q12" i="61"/>
  <c r="P12" i="61"/>
  <c r="O12" i="61"/>
  <c r="N12" i="61"/>
  <c r="M12" i="61"/>
  <c r="L12" i="61"/>
  <c r="J12" i="61"/>
  <c r="J22" i="61" s="1"/>
  <c r="I12" i="61"/>
  <c r="H12" i="61"/>
  <c r="G12" i="61"/>
  <c r="F12" i="61"/>
  <c r="E12" i="61"/>
  <c r="E13" i="61" s="1"/>
  <c r="E20" i="61" s="1"/>
  <c r="U11" i="61"/>
  <c r="T11" i="61"/>
  <c r="S11" i="61"/>
  <c r="R11" i="61"/>
  <c r="Q11" i="61"/>
  <c r="P11" i="61"/>
  <c r="O11" i="61"/>
  <c r="N11" i="61"/>
  <c r="M11" i="61"/>
  <c r="L11" i="61"/>
  <c r="U10" i="61"/>
  <c r="T10" i="61"/>
  <c r="S10" i="61"/>
  <c r="R10" i="61"/>
  <c r="Q10" i="61"/>
  <c r="P10" i="61"/>
  <c r="O10" i="61"/>
  <c r="D11" i="61" s="1"/>
  <c r="N10" i="61"/>
  <c r="C11" i="61" s="1"/>
  <c r="M10" i="61"/>
  <c r="B11" i="61" s="1"/>
  <c r="L10" i="61"/>
  <c r="A11" i="61" s="1"/>
  <c r="U9" i="61"/>
  <c r="T9" i="61"/>
  <c r="S9" i="61"/>
  <c r="R9" i="61"/>
  <c r="Q9" i="61"/>
  <c r="P9" i="61"/>
  <c r="O9" i="61"/>
  <c r="N9" i="61"/>
  <c r="M9" i="61"/>
  <c r="L9" i="61"/>
  <c r="U8" i="61"/>
  <c r="T8" i="61"/>
  <c r="S8" i="61"/>
  <c r="R8" i="61"/>
  <c r="Q8" i="61"/>
  <c r="P8" i="61"/>
  <c r="O8" i="61"/>
  <c r="D10" i="61" s="1"/>
  <c r="N8" i="61"/>
  <c r="C10" i="61" s="1"/>
  <c r="C12" i="61" s="1"/>
  <c r="M8" i="61"/>
  <c r="B10" i="61" s="1"/>
  <c r="L8" i="61"/>
  <c r="A10" i="61" s="1"/>
  <c r="F8" i="61"/>
  <c r="C8" i="61"/>
  <c r="U7" i="61"/>
  <c r="T7" i="61"/>
  <c r="S7" i="61"/>
  <c r="R7" i="61"/>
  <c r="Q7" i="61"/>
  <c r="P7" i="61"/>
  <c r="O7" i="61"/>
  <c r="N7" i="61"/>
  <c r="J7" i="61"/>
  <c r="I7" i="61"/>
  <c r="H7" i="61"/>
  <c r="G7" i="61"/>
  <c r="U6" i="61"/>
  <c r="T6" i="61"/>
  <c r="S6" i="61"/>
  <c r="R6" i="61"/>
  <c r="Q6" i="61"/>
  <c r="P6" i="61"/>
  <c r="O6" i="61"/>
  <c r="N6" i="61"/>
  <c r="J6" i="61"/>
  <c r="I6" i="61"/>
  <c r="H6" i="61"/>
  <c r="G6" i="61"/>
  <c r="F6" i="61"/>
  <c r="E6" i="61"/>
  <c r="D6" i="61"/>
  <c r="C6" i="61"/>
  <c r="U5" i="61"/>
  <c r="T5" i="61"/>
  <c r="S5" i="61"/>
  <c r="R5" i="61"/>
  <c r="Q5" i="61"/>
  <c r="P5" i="61"/>
  <c r="O5" i="61"/>
  <c r="N5" i="61"/>
  <c r="J5" i="61"/>
  <c r="I5" i="61"/>
  <c r="H5" i="61"/>
  <c r="G5" i="61"/>
  <c r="F5" i="61"/>
  <c r="E5" i="61"/>
  <c r="D5" i="61"/>
  <c r="C5" i="61"/>
  <c r="A2" i="61"/>
  <c r="D12" i="61" l="1"/>
  <c r="I22" i="61"/>
  <c r="D13" i="61"/>
  <c r="D17" i="61"/>
  <c r="D18" i="61" s="1"/>
  <c r="D22" i="61" s="1"/>
  <c r="F20" i="61"/>
  <c r="C13" i="61"/>
  <c r="F22" i="61"/>
  <c r="C17" i="61"/>
  <c r="C18" i="61"/>
  <c r="C22" i="61" s="1"/>
  <c r="G17" i="61"/>
  <c r="G18" i="61" s="1"/>
  <c r="G22" i="61" s="1"/>
  <c r="E22" i="61"/>
  <c r="H17" i="61"/>
  <c r="H18" i="61" s="1"/>
  <c r="H22" i="61" s="1"/>
  <c r="G8" i="61" l="1"/>
  <c r="G13" i="61" s="1"/>
  <c r="G20" i="61" s="1"/>
  <c r="H8" i="61"/>
  <c r="C20" i="61"/>
  <c r="D20" i="61"/>
  <c r="I8" i="61" l="1"/>
  <c r="I13" i="61" s="1"/>
  <c r="I20" i="61" s="1"/>
  <c r="J8" i="61" s="1"/>
  <c r="J13" i="61" s="1"/>
  <c r="J20" i="61" s="1"/>
  <c r="H13" i="61"/>
  <c r="H20" i="61" s="1"/>
  <c r="U20" i="60" l="1"/>
  <c r="T20" i="60"/>
  <c r="S20" i="60"/>
  <c r="R20" i="60"/>
  <c r="Q20" i="60"/>
  <c r="P20" i="60"/>
  <c r="O20" i="60"/>
  <c r="N20" i="60"/>
  <c r="M20" i="60"/>
  <c r="L20" i="60"/>
  <c r="U19" i="60"/>
  <c r="T19" i="60"/>
  <c r="S19" i="60"/>
  <c r="R19" i="60"/>
  <c r="Q19" i="60"/>
  <c r="P19" i="60"/>
  <c r="O19" i="60"/>
  <c r="N19" i="60"/>
  <c r="M19" i="60"/>
  <c r="L19" i="60"/>
  <c r="U18" i="60"/>
  <c r="T18" i="60"/>
  <c r="S18" i="60"/>
  <c r="R18" i="60"/>
  <c r="Q18" i="60"/>
  <c r="P18" i="60"/>
  <c r="O18" i="60"/>
  <c r="N18" i="60"/>
  <c r="M18" i="60"/>
  <c r="L18" i="60"/>
  <c r="U17" i="60"/>
  <c r="T17" i="60"/>
  <c r="S17" i="60"/>
  <c r="R17" i="60"/>
  <c r="Q17" i="60"/>
  <c r="P17" i="60"/>
  <c r="O17" i="60"/>
  <c r="N17" i="60"/>
  <c r="M17" i="60"/>
  <c r="L17" i="60"/>
  <c r="J17" i="60"/>
  <c r="I17" i="60"/>
  <c r="H17" i="60"/>
  <c r="G17" i="60"/>
  <c r="F17" i="60"/>
  <c r="E17" i="60"/>
  <c r="D17" i="60"/>
  <c r="C17" i="60"/>
  <c r="U16" i="60"/>
  <c r="T16" i="60"/>
  <c r="S16" i="60"/>
  <c r="R16" i="60"/>
  <c r="Q16" i="60"/>
  <c r="P16" i="60"/>
  <c r="O16" i="60"/>
  <c r="N16" i="60"/>
  <c r="M16" i="60"/>
  <c r="B16" i="60" s="1"/>
  <c r="L16" i="60"/>
  <c r="A16" i="60" s="1"/>
  <c r="D16" i="60"/>
  <c r="C16" i="60"/>
  <c r="U15" i="60"/>
  <c r="T15" i="60"/>
  <c r="S15" i="60"/>
  <c r="R15" i="60"/>
  <c r="Q15" i="60"/>
  <c r="P15" i="60"/>
  <c r="O15" i="60"/>
  <c r="N15" i="60"/>
  <c r="M15" i="60"/>
  <c r="L15" i="60"/>
  <c r="U14" i="60"/>
  <c r="T14" i="60"/>
  <c r="S14" i="60"/>
  <c r="R14" i="60"/>
  <c r="Q14" i="60"/>
  <c r="P14" i="60"/>
  <c r="O14" i="60"/>
  <c r="N14" i="60"/>
  <c r="M14" i="60"/>
  <c r="L14" i="60"/>
  <c r="U13" i="60"/>
  <c r="T13" i="60"/>
  <c r="S13" i="60"/>
  <c r="R13" i="60"/>
  <c r="Q13" i="60"/>
  <c r="P13" i="60"/>
  <c r="O13" i="60"/>
  <c r="N13" i="60"/>
  <c r="M13" i="60"/>
  <c r="L13" i="60"/>
  <c r="J13" i="60"/>
  <c r="J23" i="60" s="1"/>
  <c r="I13" i="60"/>
  <c r="I23" i="60" s="1"/>
  <c r="U12" i="60"/>
  <c r="T12" i="60"/>
  <c r="S12" i="60"/>
  <c r="R12" i="60"/>
  <c r="Q12" i="60"/>
  <c r="P12" i="60"/>
  <c r="O12" i="60"/>
  <c r="N12" i="60"/>
  <c r="M12" i="60"/>
  <c r="L12" i="60"/>
  <c r="U11" i="60"/>
  <c r="T11" i="60"/>
  <c r="S11" i="60"/>
  <c r="R11" i="60"/>
  <c r="G12" i="60" s="1"/>
  <c r="Q11" i="60"/>
  <c r="P11" i="60"/>
  <c r="O11" i="60"/>
  <c r="D12" i="60" s="1"/>
  <c r="N11" i="60"/>
  <c r="C12" i="60" s="1"/>
  <c r="M11" i="60"/>
  <c r="B12" i="60" s="1"/>
  <c r="L11" i="60"/>
  <c r="A12" i="60" s="1"/>
  <c r="U10" i="60"/>
  <c r="T10" i="60"/>
  <c r="S10" i="60"/>
  <c r="R10" i="60"/>
  <c r="Q10" i="60"/>
  <c r="P10" i="60"/>
  <c r="O10" i="60"/>
  <c r="N10" i="60"/>
  <c r="M10" i="60"/>
  <c r="L10" i="60"/>
  <c r="U9" i="60"/>
  <c r="T9" i="60"/>
  <c r="S9" i="60"/>
  <c r="R9" i="60"/>
  <c r="G11" i="60" s="1"/>
  <c r="Q9" i="60"/>
  <c r="P9" i="60"/>
  <c r="O9" i="60"/>
  <c r="D11" i="60" s="1"/>
  <c r="N9" i="60"/>
  <c r="C11" i="60" s="1"/>
  <c r="M9" i="60"/>
  <c r="B11" i="60" s="1"/>
  <c r="L9" i="60"/>
  <c r="A11" i="60" s="1"/>
  <c r="U8" i="60"/>
  <c r="T8" i="60"/>
  <c r="S8" i="60"/>
  <c r="H10" i="60" s="1"/>
  <c r="H13" i="60" s="1"/>
  <c r="R8" i="60"/>
  <c r="G10" i="60" s="1"/>
  <c r="G13" i="60" s="1"/>
  <c r="Q8" i="60"/>
  <c r="F10" i="60" s="1"/>
  <c r="F13" i="60" s="1"/>
  <c r="P8" i="60"/>
  <c r="E10" i="60" s="1"/>
  <c r="E13" i="60" s="1"/>
  <c r="O8" i="60"/>
  <c r="D10" i="60" s="1"/>
  <c r="N8" i="60"/>
  <c r="C10" i="60" s="1"/>
  <c r="M8" i="60"/>
  <c r="B10" i="60" s="1"/>
  <c r="L8" i="60"/>
  <c r="A10" i="60" s="1"/>
  <c r="F8" i="60"/>
  <c r="C8" i="60"/>
  <c r="U7" i="60"/>
  <c r="T7" i="60"/>
  <c r="S7" i="60"/>
  <c r="R7" i="60"/>
  <c r="Q7" i="60"/>
  <c r="P7" i="60"/>
  <c r="O7" i="60"/>
  <c r="N7" i="60"/>
  <c r="J7" i="60"/>
  <c r="I7" i="60"/>
  <c r="H7" i="60"/>
  <c r="G7" i="60"/>
  <c r="E7" i="60"/>
  <c r="C7" i="60"/>
  <c r="U6" i="60"/>
  <c r="T6" i="60"/>
  <c r="S6" i="60"/>
  <c r="R6" i="60"/>
  <c r="Q6" i="60"/>
  <c r="P6" i="60"/>
  <c r="O6" i="60"/>
  <c r="N6" i="60"/>
  <c r="J6" i="60"/>
  <c r="I6" i="60"/>
  <c r="H6" i="60"/>
  <c r="G6" i="60"/>
  <c r="F6" i="60"/>
  <c r="E6" i="60"/>
  <c r="D6" i="60"/>
  <c r="C6" i="60"/>
  <c r="U5" i="60"/>
  <c r="T5" i="60"/>
  <c r="S5" i="60"/>
  <c r="R5" i="60"/>
  <c r="Q5" i="60"/>
  <c r="P5" i="60"/>
  <c r="O5" i="60"/>
  <c r="N5" i="60"/>
  <c r="J5" i="60"/>
  <c r="I5" i="60"/>
  <c r="H5" i="60"/>
  <c r="G5" i="60"/>
  <c r="F5" i="60"/>
  <c r="E5" i="60"/>
  <c r="D5" i="60"/>
  <c r="C5" i="60"/>
  <c r="A2" i="60"/>
  <c r="D13" i="60" l="1"/>
  <c r="G23" i="60"/>
  <c r="H23" i="60"/>
  <c r="F14" i="60"/>
  <c r="F20" i="60" s="1"/>
  <c r="F23" i="60"/>
  <c r="E14" i="60"/>
  <c r="E20" i="60" s="1"/>
  <c r="E23" i="60"/>
  <c r="C13" i="60"/>
  <c r="D14" i="60"/>
  <c r="D20" i="60" s="1"/>
  <c r="D23" i="60"/>
  <c r="C14" i="60" l="1"/>
  <c r="C20" i="60" s="1"/>
  <c r="C23" i="60"/>
  <c r="I8" i="60"/>
  <c r="I14" i="60" s="1"/>
  <c r="I20" i="60" s="1"/>
  <c r="J8" i="60" s="1"/>
  <c r="J14" i="60" s="1"/>
  <c r="J20" i="60" s="1"/>
  <c r="H8" i="60"/>
  <c r="H14" i="60" s="1"/>
  <c r="H20" i="60" s="1"/>
  <c r="G8" i="60"/>
  <c r="G14" i="60" s="1"/>
  <c r="G20" i="60" s="1"/>
  <c r="U40" i="59" l="1"/>
  <c r="T40" i="59"/>
  <c r="U39" i="59"/>
  <c r="T39" i="59"/>
  <c r="U38" i="59"/>
  <c r="T38" i="59"/>
  <c r="U37" i="59"/>
  <c r="T37" i="59"/>
  <c r="U36" i="59"/>
  <c r="T36" i="59"/>
  <c r="U35" i="59"/>
  <c r="T35" i="59"/>
  <c r="S35" i="59"/>
  <c r="R35" i="59"/>
  <c r="Q35" i="59"/>
  <c r="P35" i="59"/>
  <c r="O35" i="59"/>
  <c r="N35" i="59"/>
  <c r="U34" i="59"/>
  <c r="T34" i="59"/>
  <c r="S34" i="59"/>
  <c r="R34" i="59"/>
  <c r="Q34" i="59"/>
  <c r="P34" i="59"/>
  <c r="O34" i="59"/>
  <c r="N34" i="59"/>
  <c r="U33" i="59"/>
  <c r="T33" i="59"/>
  <c r="S33" i="59"/>
  <c r="R33" i="59"/>
  <c r="Q33" i="59"/>
  <c r="P33" i="59"/>
  <c r="O33" i="59"/>
  <c r="N33" i="59"/>
  <c r="M33" i="59"/>
  <c r="L33" i="59"/>
  <c r="U32" i="59"/>
  <c r="T32" i="59"/>
  <c r="S32" i="59"/>
  <c r="R32" i="59"/>
  <c r="Q32" i="59"/>
  <c r="P32" i="59"/>
  <c r="O32" i="59"/>
  <c r="N32" i="59"/>
  <c r="M32" i="59"/>
  <c r="L32" i="59"/>
  <c r="U31" i="59"/>
  <c r="T31" i="59"/>
  <c r="S31" i="59"/>
  <c r="R31" i="59"/>
  <c r="Q31" i="59"/>
  <c r="P31" i="59"/>
  <c r="O31" i="59"/>
  <c r="N31" i="59"/>
  <c r="M31" i="59"/>
  <c r="L31" i="59"/>
  <c r="J30" i="59"/>
  <c r="I30" i="59"/>
  <c r="H30" i="59"/>
  <c r="G30" i="59"/>
  <c r="F30" i="59"/>
  <c r="E30" i="59"/>
  <c r="U28" i="59"/>
  <c r="T28" i="59"/>
  <c r="S28" i="59"/>
  <c r="R28" i="59"/>
  <c r="Q28" i="59"/>
  <c r="P28" i="59"/>
  <c r="O28" i="59"/>
  <c r="N28" i="59"/>
  <c r="M28" i="59"/>
  <c r="L28" i="59"/>
  <c r="J28" i="59"/>
  <c r="I28" i="59"/>
  <c r="E28" i="59"/>
  <c r="U27" i="59"/>
  <c r="T27" i="59"/>
  <c r="S27" i="59"/>
  <c r="H27" i="59" s="1"/>
  <c r="R27" i="59"/>
  <c r="G27" i="59" s="1"/>
  <c r="Q27" i="59"/>
  <c r="P27" i="59"/>
  <c r="O27" i="59"/>
  <c r="D27" i="59" s="1"/>
  <c r="N27" i="59"/>
  <c r="C27" i="59" s="1"/>
  <c r="M27" i="59"/>
  <c r="B27" i="59" s="1"/>
  <c r="L27" i="59"/>
  <c r="U26" i="59"/>
  <c r="T26" i="59"/>
  <c r="S26" i="59"/>
  <c r="R26" i="59"/>
  <c r="G26" i="59" s="1"/>
  <c r="Q26" i="59"/>
  <c r="F26" i="59" s="1"/>
  <c r="F28" i="59" s="1"/>
  <c r="P26" i="59"/>
  <c r="O26" i="59"/>
  <c r="D26" i="59" s="1"/>
  <c r="N26" i="59"/>
  <c r="C26" i="59" s="1"/>
  <c r="M26" i="59"/>
  <c r="B26" i="59" s="1"/>
  <c r="L26" i="59"/>
  <c r="A26" i="59" s="1"/>
  <c r="H26" i="59"/>
  <c r="U25" i="59"/>
  <c r="T25" i="59"/>
  <c r="S25" i="59"/>
  <c r="R25" i="59"/>
  <c r="Q25" i="59"/>
  <c r="P25" i="59"/>
  <c r="O25" i="59"/>
  <c r="N25" i="59"/>
  <c r="M25" i="59"/>
  <c r="L25" i="59"/>
  <c r="J25" i="59"/>
  <c r="I25" i="59"/>
  <c r="G25" i="59"/>
  <c r="F25" i="59"/>
  <c r="E25" i="59"/>
  <c r="U24" i="59"/>
  <c r="T24" i="59"/>
  <c r="S24" i="59"/>
  <c r="R24" i="59"/>
  <c r="Q24" i="59"/>
  <c r="P24" i="59"/>
  <c r="O24" i="59"/>
  <c r="D24" i="59" s="1"/>
  <c r="N24" i="59"/>
  <c r="C24" i="59" s="1"/>
  <c r="M24" i="59"/>
  <c r="B24" i="59" s="1"/>
  <c r="L24" i="59"/>
  <c r="A24" i="59" s="1"/>
  <c r="H24" i="59"/>
  <c r="H25" i="59" s="1"/>
  <c r="U23" i="59"/>
  <c r="T23" i="59"/>
  <c r="S23" i="59"/>
  <c r="R23" i="59"/>
  <c r="Q23" i="59"/>
  <c r="P23" i="59"/>
  <c r="O23" i="59"/>
  <c r="D23" i="59" s="1"/>
  <c r="N23" i="59"/>
  <c r="C23" i="59" s="1"/>
  <c r="M23" i="59"/>
  <c r="B23" i="59" s="1"/>
  <c r="L23" i="59"/>
  <c r="A23" i="59" s="1"/>
  <c r="U22" i="59"/>
  <c r="T22" i="59"/>
  <c r="S22" i="59"/>
  <c r="R22" i="59"/>
  <c r="Q22" i="59"/>
  <c r="P22" i="59"/>
  <c r="O22" i="59"/>
  <c r="N22" i="59"/>
  <c r="M22" i="59"/>
  <c r="L22" i="59"/>
  <c r="J22" i="59"/>
  <c r="I22" i="59"/>
  <c r="F22" i="59"/>
  <c r="U21" i="59"/>
  <c r="T21" i="59"/>
  <c r="S21" i="59"/>
  <c r="R21" i="59"/>
  <c r="Q21" i="59"/>
  <c r="P21" i="59"/>
  <c r="O21" i="59"/>
  <c r="D21" i="59" s="1"/>
  <c r="N21" i="59"/>
  <c r="C21" i="59" s="1"/>
  <c r="M21" i="59"/>
  <c r="B21" i="59" s="1"/>
  <c r="L21" i="59"/>
  <c r="A21" i="59" s="1"/>
  <c r="H21" i="59"/>
  <c r="G21" i="59"/>
  <c r="U20" i="59"/>
  <c r="T20" i="59"/>
  <c r="S20" i="59"/>
  <c r="H20" i="59" s="1"/>
  <c r="R20" i="59"/>
  <c r="G20" i="59" s="1"/>
  <c r="G22" i="59" s="1"/>
  <c r="Q20" i="59"/>
  <c r="P20" i="59"/>
  <c r="E20" i="59" s="1"/>
  <c r="E22" i="59" s="1"/>
  <c r="O20" i="59"/>
  <c r="D20" i="59" s="1"/>
  <c r="N20" i="59"/>
  <c r="C20" i="59" s="1"/>
  <c r="M20" i="59"/>
  <c r="B20" i="59" s="1"/>
  <c r="L20" i="59"/>
  <c r="U19" i="59"/>
  <c r="T19" i="59"/>
  <c r="S19" i="59"/>
  <c r="R19" i="59"/>
  <c r="Q19" i="59"/>
  <c r="P19" i="59"/>
  <c r="O19" i="59"/>
  <c r="N19" i="59"/>
  <c r="M19" i="59"/>
  <c r="L19" i="59"/>
  <c r="J19" i="59"/>
  <c r="I19" i="59"/>
  <c r="G19" i="59"/>
  <c r="F19" i="59"/>
  <c r="E19" i="59"/>
  <c r="U18" i="59"/>
  <c r="T18" i="59"/>
  <c r="S18" i="59"/>
  <c r="H18" i="59" s="1"/>
  <c r="H19" i="59" s="1"/>
  <c r="R18" i="59"/>
  <c r="Q18" i="59"/>
  <c r="P18" i="59"/>
  <c r="O18" i="59"/>
  <c r="D18" i="59" s="1"/>
  <c r="D19" i="59" s="1"/>
  <c r="N18" i="59"/>
  <c r="C18" i="59" s="1"/>
  <c r="C19" i="59" s="1"/>
  <c r="M18" i="59"/>
  <c r="B18" i="59" s="1"/>
  <c r="L18" i="59"/>
  <c r="A18" i="59" s="1"/>
  <c r="U17" i="59"/>
  <c r="T17" i="59"/>
  <c r="S17" i="59"/>
  <c r="R17" i="59"/>
  <c r="Q17" i="59"/>
  <c r="P17" i="59"/>
  <c r="O17" i="59"/>
  <c r="N17" i="59"/>
  <c r="M17" i="59"/>
  <c r="L17" i="59"/>
  <c r="J17" i="59"/>
  <c r="J31" i="59" s="1"/>
  <c r="I17" i="59"/>
  <c r="I31" i="59" s="1"/>
  <c r="H17" i="59"/>
  <c r="G17" i="59"/>
  <c r="F17" i="59"/>
  <c r="E17" i="59"/>
  <c r="U16" i="59"/>
  <c r="T16" i="59"/>
  <c r="S16" i="59"/>
  <c r="R16" i="59"/>
  <c r="Q16" i="59"/>
  <c r="P16" i="59"/>
  <c r="O16" i="59"/>
  <c r="D16" i="59" s="1"/>
  <c r="N16" i="59"/>
  <c r="C16" i="59" s="1"/>
  <c r="M16" i="59"/>
  <c r="B16" i="59" s="1"/>
  <c r="L16" i="59"/>
  <c r="A16" i="59" s="1"/>
  <c r="U15" i="59"/>
  <c r="T15" i="59"/>
  <c r="S15" i="59"/>
  <c r="R15" i="59"/>
  <c r="Q15" i="59"/>
  <c r="P15" i="59"/>
  <c r="O15" i="59"/>
  <c r="N15" i="59"/>
  <c r="M15" i="59"/>
  <c r="L15" i="59"/>
  <c r="U14" i="59"/>
  <c r="T14" i="59"/>
  <c r="S14" i="59"/>
  <c r="R14" i="59"/>
  <c r="Q14" i="59"/>
  <c r="P14" i="59"/>
  <c r="O14" i="59"/>
  <c r="N14" i="59"/>
  <c r="M14" i="59"/>
  <c r="L14" i="59"/>
  <c r="U13" i="59"/>
  <c r="T13" i="59"/>
  <c r="S13" i="59"/>
  <c r="R13" i="59"/>
  <c r="Q13" i="59"/>
  <c r="P13" i="59"/>
  <c r="O13" i="59"/>
  <c r="N13" i="59"/>
  <c r="M13" i="59"/>
  <c r="L13" i="59"/>
  <c r="J13" i="59"/>
  <c r="J35" i="59" s="1"/>
  <c r="I13" i="59"/>
  <c r="I35" i="59" s="1"/>
  <c r="H13" i="59"/>
  <c r="U12" i="59"/>
  <c r="T12" i="59"/>
  <c r="S12" i="59"/>
  <c r="R12" i="59"/>
  <c r="Q12" i="59"/>
  <c r="P12" i="59"/>
  <c r="O12" i="59"/>
  <c r="N12" i="59"/>
  <c r="M12" i="59"/>
  <c r="L12" i="59"/>
  <c r="U11" i="59"/>
  <c r="T11" i="59"/>
  <c r="S11" i="59"/>
  <c r="R11" i="59"/>
  <c r="G12" i="59" s="1"/>
  <c r="Q11" i="59"/>
  <c r="F12" i="59" s="1"/>
  <c r="F13" i="59" s="1"/>
  <c r="P11" i="59"/>
  <c r="E12" i="59" s="1"/>
  <c r="E13" i="59" s="1"/>
  <c r="O11" i="59"/>
  <c r="D12" i="59" s="1"/>
  <c r="N11" i="59"/>
  <c r="C12" i="59" s="1"/>
  <c r="M11" i="59"/>
  <c r="L11" i="59"/>
  <c r="U10" i="59"/>
  <c r="T10" i="59"/>
  <c r="S10" i="59"/>
  <c r="R10" i="59"/>
  <c r="Q10" i="59"/>
  <c r="P10" i="59"/>
  <c r="O10" i="59"/>
  <c r="N10" i="59"/>
  <c r="M10" i="59"/>
  <c r="L10" i="59"/>
  <c r="U9" i="59"/>
  <c r="T9" i="59"/>
  <c r="S9" i="59"/>
  <c r="R9" i="59"/>
  <c r="G11" i="59" s="1"/>
  <c r="Q9" i="59"/>
  <c r="P9" i="59"/>
  <c r="O9" i="59"/>
  <c r="D11" i="59" s="1"/>
  <c r="N9" i="59"/>
  <c r="C11" i="59" s="1"/>
  <c r="M9" i="59"/>
  <c r="B11" i="59" s="1"/>
  <c r="L9" i="59"/>
  <c r="A11" i="59" s="1"/>
  <c r="U8" i="59"/>
  <c r="T8" i="59"/>
  <c r="S8" i="59"/>
  <c r="R8" i="59"/>
  <c r="Q8" i="59"/>
  <c r="P8" i="59"/>
  <c r="O8" i="59"/>
  <c r="D10" i="59" s="1"/>
  <c r="N8" i="59"/>
  <c r="C10" i="59" s="1"/>
  <c r="M8" i="59"/>
  <c r="B10" i="59" s="1"/>
  <c r="L8" i="59"/>
  <c r="A10" i="59" s="1"/>
  <c r="C8" i="59"/>
  <c r="J7" i="59"/>
  <c r="I7" i="59"/>
  <c r="H7" i="59"/>
  <c r="G7" i="59"/>
  <c r="E7" i="59"/>
  <c r="P7" i="59" s="1"/>
  <c r="C7" i="59"/>
  <c r="N7" i="59" s="1"/>
  <c r="J6" i="59"/>
  <c r="I6" i="59"/>
  <c r="H6" i="59"/>
  <c r="G6" i="59"/>
  <c r="F6" i="59"/>
  <c r="E6" i="59"/>
  <c r="P6" i="59" s="1"/>
  <c r="D6" i="59"/>
  <c r="C6" i="59"/>
  <c r="N6" i="59" s="1"/>
  <c r="J5" i="59"/>
  <c r="U5" i="59" s="1"/>
  <c r="I5" i="59"/>
  <c r="T5" i="59" s="1"/>
  <c r="H5" i="59"/>
  <c r="S5" i="59" s="1"/>
  <c r="G5" i="59"/>
  <c r="R5" i="59" s="1"/>
  <c r="F5" i="59"/>
  <c r="Q5" i="59" s="1"/>
  <c r="E5" i="59"/>
  <c r="P5" i="59" s="1"/>
  <c r="D5" i="59"/>
  <c r="O5" i="59" s="1"/>
  <c r="C5" i="59"/>
  <c r="N5" i="59" s="1"/>
  <c r="A2" i="59"/>
  <c r="C28" i="59" l="1"/>
  <c r="E31" i="59"/>
  <c r="F31" i="59"/>
  <c r="F35" i="59" s="1"/>
  <c r="G28" i="59"/>
  <c r="H22" i="59"/>
  <c r="H28" i="59"/>
  <c r="D28" i="59"/>
  <c r="C25" i="59"/>
  <c r="C22" i="59"/>
  <c r="C13" i="59"/>
  <c r="E35" i="59"/>
  <c r="E14" i="59"/>
  <c r="E33" i="59" s="1"/>
  <c r="D13" i="59"/>
  <c r="G31" i="59"/>
  <c r="H31" i="59"/>
  <c r="H35" i="59" s="1"/>
  <c r="D25" i="59"/>
  <c r="F14" i="59"/>
  <c r="G13" i="59"/>
  <c r="D22" i="59"/>
  <c r="C17" i="59"/>
  <c r="D17" i="59"/>
  <c r="F33" i="59" l="1"/>
  <c r="C31" i="59"/>
  <c r="D31" i="59"/>
  <c r="D35" i="59" s="1"/>
  <c r="D14" i="59"/>
  <c r="D33" i="59" s="1"/>
  <c r="G35" i="59"/>
  <c r="H8" i="59"/>
  <c r="G8" i="59"/>
  <c r="G14" i="59" s="1"/>
  <c r="G33" i="59" s="1"/>
  <c r="C35" i="59"/>
  <c r="C14" i="59"/>
  <c r="C33" i="59" s="1"/>
  <c r="I8" i="59" l="1"/>
  <c r="I14" i="59" s="1"/>
  <c r="I33" i="59" s="1"/>
  <c r="J8" i="59" s="1"/>
  <c r="J14" i="59" s="1"/>
  <c r="J33" i="59" s="1"/>
  <c r="H14" i="59"/>
  <c r="H33" i="59" s="1"/>
  <c r="J16" i="58" l="1"/>
  <c r="I16" i="58"/>
  <c r="H16" i="58"/>
  <c r="G16" i="58"/>
  <c r="F16" i="58"/>
  <c r="E16" i="58"/>
  <c r="S14" i="58"/>
  <c r="R14" i="58"/>
  <c r="Q14" i="58"/>
  <c r="P14" i="58"/>
  <c r="O14" i="58"/>
  <c r="N14" i="58"/>
  <c r="M14" i="58"/>
  <c r="L14" i="58"/>
  <c r="S13" i="58"/>
  <c r="R13" i="58"/>
  <c r="Q13" i="58"/>
  <c r="P13" i="58"/>
  <c r="O13" i="58"/>
  <c r="N13" i="58"/>
  <c r="M13" i="58"/>
  <c r="L13" i="58"/>
  <c r="S12" i="58"/>
  <c r="R12" i="58"/>
  <c r="Q12" i="58"/>
  <c r="P12" i="58"/>
  <c r="O12" i="58"/>
  <c r="N12" i="58"/>
  <c r="M12" i="58"/>
  <c r="L12" i="58"/>
  <c r="J12" i="58"/>
  <c r="J20" i="58" s="1"/>
  <c r="I12" i="58"/>
  <c r="I20" i="58" s="1"/>
  <c r="H12" i="58"/>
  <c r="G12" i="58"/>
  <c r="F12" i="58"/>
  <c r="F13" i="58" s="1"/>
  <c r="F18" i="58" s="1"/>
  <c r="S11" i="58"/>
  <c r="R11" i="58"/>
  <c r="Q11" i="58"/>
  <c r="P11" i="58"/>
  <c r="O11" i="58"/>
  <c r="N11" i="58"/>
  <c r="M11" i="58"/>
  <c r="L11" i="58"/>
  <c r="D11" i="58"/>
  <c r="S10" i="58"/>
  <c r="R10" i="58"/>
  <c r="Q10" i="58"/>
  <c r="P10" i="58"/>
  <c r="E11" i="58" s="1"/>
  <c r="E12" i="58" s="1"/>
  <c r="O10" i="58"/>
  <c r="N10" i="58"/>
  <c r="C11" i="58" s="1"/>
  <c r="M10" i="58"/>
  <c r="L10" i="58"/>
  <c r="S9" i="58"/>
  <c r="R9" i="58"/>
  <c r="Q9" i="58"/>
  <c r="P9" i="58"/>
  <c r="O9" i="58"/>
  <c r="N9" i="58"/>
  <c r="M9" i="58"/>
  <c r="L9" i="58"/>
  <c r="S8" i="58"/>
  <c r="R8" i="58"/>
  <c r="Q8" i="58"/>
  <c r="P8" i="58"/>
  <c r="O8" i="58"/>
  <c r="D10" i="58" s="1"/>
  <c r="N8" i="58"/>
  <c r="C10" i="58" s="1"/>
  <c r="C12" i="58" s="1"/>
  <c r="M8" i="58"/>
  <c r="B10" i="58" s="1"/>
  <c r="L8" i="58"/>
  <c r="A10" i="58" s="1"/>
  <c r="N7" i="58"/>
  <c r="J7" i="58"/>
  <c r="U7" i="58" s="1"/>
  <c r="I7" i="58"/>
  <c r="T7" i="58" s="1"/>
  <c r="H7" i="58"/>
  <c r="S7" i="58" s="1"/>
  <c r="G7" i="58"/>
  <c r="R7" i="58" s="1"/>
  <c r="E7" i="58"/>
  <c r="P7" i="58" s="1"/>
  <c r="C7" i="58"/>
  <c r="J6" i="58"/>
  <c r="U6" i="58" s="1"/>
  <c r="I6" i="58"/>
  <c r="T6" i="58" s="1"/>
  <c r="H6" i="58"/>
  <c r="S6" i="58" s="1"/>
  <c r="G6" i="58"/>
  <c r="R6" i="58" s="1"/>
  <c r="F6" i="58"/>
  <c r="Q6" i="58" s="1"/>
  <c r="E6" i="58"/>
  <c r="P6" i="58" s="1"/>
  <c r="D6" i="58"/>
  <c r="O6" i="58" s="1"/>
  <c r="C6" i="58"/>
  <c r="N6" i="58" s="1"/>
  <c r="J5" i="58"/>
  <c r="U5" i="58" s="1"/>
  <c r="I5" i="58"/>
  <c r="T5" i="58" s="1"/>
  <c r="H5" i="58"/>
  <c r="S5" i="58" s="1"/>
  <c r="G5" i="58"/>
  <c r="R5" i="58" s="1"/>
  <c r="F5" i="58"/>
  <c r="Q5" i="58" s="1"/>
  <c r="E5" i="58"/>
  <c r="P5" i="58" s="1"/>
  <c r="D5" i="58"/>
  <c r="O5" i="58" s="1"/>
  <c r="C5" i="58"/>
  <c r="N5" i="58" s="1"/>
  <c r="A2" i="58"/>
  <c r="D12" i="58" l="1"/>
  <c r="D20" i="58" s="1"/>
  <c r="E13" i="58"/>
  <c r="E18" i="58" s="1"/>
  <c r="E20" i="58"/>
  <c r="C20" i="58"/>
  <c r="C13" i="58"/>
  <c r="C18" i="58" s="1"/>
  <c r="G8" i="58"/>
  <c r="H8" i="58"/>
  <c r="I8" i="58" s="1"/>
  <c r="I13" i="58" s="1"/>
  <c r="I18" i="58" s="1"/>
  <c r="J8" i="58" s="1"/>
  <c r="J13" i="58" s="1"/>
  <c r="J18" i="58" s="1"/>
  <c r="G13" i="58"/>
  <c r="G18" i="58" s="1"/>
  <c r="F20" i="58"/>
  <c r="G20" i="58"/>
  <c r="H20" i="58"/>
  <c r="D13" i="58" l="1"/>
  <c r="D18" i="58" s="1"/>
  <c r="H13" i="58"/>
  <c r="H18" i="58" s="1"/>
  <c r="U23" i="53" l="1"/>
  <c r="T23" i="53"/>
  <c r="S23" i="53"/>
  <c r="R23" i="53"/>
  <c r="Q23" i="53"/>
  <c r="P23" i="53"/>
  <c r="O23" i="53"/>
  <c r="N23" i="53"/>
  <c r="M23" i="53"/>
  <c r="L23" i="53"/>
  <c r="U22" i="53"/>
  <c r="T22" i="53"/>
  <c r="S22" i="53"/>
  <c r="R22" i="53"/>
  <c r="Q22" i="53"/>
  <c r="P22" i="53"/>
  <c r="O22" i="53"/>
  <c r="N22" i="53"/>
  <c r="M22" i="53"/>
  <c r="L22" i="53"/>
  <c r="U21" i="53"/>
  <c r="T21" i="53"/>
  <c r="S21" i="53"/>
  <c r="R21" i="53"/>
  <c r="Q21" i="53"/>
  <c r="P21" i="53"/>
  <c r="O21" i="53"/>
  <c r="N21" i="53"/>
  <c r="M21" i="53"/>
  <c r="L21" i="53"/>
  <c r="U20" i="53"/>
  <c r="T20" i="53"/>
  <c r="S20" i="53"/>
  <c r="R20" i="53"/>
  <c r="Q20" i="53"/>
  <c r="P20" i="53"/>
  <c r="O20" i="53"/>
  <c r="N20" i="53"/>
  <c r="M20" i="53"/>
  <c r="L20" i="53"/>
  <c r="U19" i="53"/>
  <c r="T19" i="53"/>
  <c r="S19" i="53"/>
  <c r="R19" i="53"/>
  <c r="Q19" i="53"/>
  <c r="P19" i="53"/>
  <c r="O19" i="53"/>
  <c r="N19" i="53"/>
  <c r="M19" i="53"/>
  <c r="L19" i="53"/>
  <c r="J19" i="53"/>
  <c r="I19" i="53"/>
  <c r="H19" i="53"/>
  <c r="G19" i="53"/>
  <c r="F19" i="53"/>
  <c r="E19" i="53"/>
  <c r="E24" i="53" s="1"/>
  <c r="U18" i="53"/>
  <c r="T18" i="53"/>
  <c r="S18" i="53"/>
  <c r="R18" i="53"/>
  <c r="Q18" i="53"/>
  <c r="P18" i="53"/>
  <c r="O18" i="53"/>
  <c r="D18" i="53" s="1"/>
  <c r="D19" i="53" s="1"/>
  <c r="N18" i="53"/>
  <c r="C18" i="53" s="1"/>
  <c r="C19" i="53" s="1"/>
  <c r="M18" i="53"/>
  <c r="B18" i="53" s="1"/>
  <c r="L18" i="53"/>
  <c r="A18" i="53"/>
  <c r="U17" i="53"/>
  <c r="T17" i="53"/>
  <c r="S17" i="53"/>
  <c r="R17" i="53"/>
  <c r="Q17" i="53"/>
  <c r="P17" i="53"/>
  <c r="O17" i="53"/>
  <c r="N17" i="53"/>
  <c r="M17" i="53"/>
  <c r="L17" i="53"/>
  <c r="U16" i="53"/>
  <c r="T16" i="53"/>
  <c r="S16" i="53"/>
  <c r="R16" i="53"/>
  <c r="Q16" i="53"/>
  <c r="P16" i="53"/>
  <c r="O16" i="53"/>
  <c r="N16" i="53"/>
  <c r="M16" i="53"/>
  <c r="L16" i="53"/>
  <c r="U15" i="53"/>
  <c r="T15" i="53"/>
  <c r="S15" i="53"/>
  <c r="R15" i="53"/>
  <c r="Q15" i="53"/>
  <c r="P15" i="53"/>
  <c r="O15" i="53"/>
  <c r="N15" i="53"/>
  <c r="M15" i="53"/>
  <c r="L15" i="53"/>
  <c r="J15" i="53"/>
  <c r="J24" i="53" s="1"/>
  <c r="I15" i="53"/>
  <c r="H15" i="53"/>
  <c r="H24" i="53" s="1"/>
  <c r="F15" i="53"/>
  <c r="F16" i="53" s="1"/>
  <c r="F22" i="53" s="1"/>
  <c r="E15" i="53"/>
  <c r="E16" i="53" s="1"/>
  <c r="E22" i="53" s="1"/>
  <c r="U13" i="53"/>
  <c r="T13" i="53"/>
  <c r="S13" i="53"/>
  <c r="R13" i="53"/>
  <c r="Q13" i="53"/>
  <c r="P13" i="53"/>
  <c r="O13" i="53"/>
  <c r="N13" i="53"/>
  <c r="M13" i="53"/>
  <c r="L13" i="53"/>
  <c r="U12" i="53"/>
  <c r="T12" i="53"/>
  <c r="S12" i="53"/>
  <c r="R12" i="53"/>
  <c r="G13" i="53" s="1"/>
  <c r="G15" i="53" s="1"/>
  <c r="Q12" i="53"/>
  <c r="P12" i="53"/>
  <c r="O12" i="53"/>
  <c r="D13" i="53" s="1"/>
  <c r="D15" i="53" s="1"/>
  <c r="N12" i="53"/>
  <c r="C13" i="53" s="1"/>
  <c r="M12" i="53"/>
  <c r="B13" i="53" s="1"/>
  <c r="L12" i="53"/>
  <c r="A13" i="53" s="1"/>
  <c r="U11" i="53"/>
  <c r="T11" i="53"/>
  <c r="S11" i="53"/>
  <c r="R11" i="53"/>
  <c r="Q11" i="53"/>
  <c r="P11" i="53"/>
  <c r="O11" i="53"/>
  <c r="N11" i="53"/>
  <c r="M11" i="53"/>
  <c r="L11" i="53"/>
  <c r="U10" i="53"/>
  <c r="T10" i="53"/>
  <c r="S10" i="53"/>
  <c r="R10" i="53"/>
  <c r="Q10" i="53"/>
  <c r="P10" i="53"/>
  <c r="O10" i="53"/>
  <c r="N10" i="53"/>
  <c r="C12" i="53" s="1"/>
  <c r="M10" i="53"/>
  <c r="B12" i="53" s="1"/>
  <c r="L10" i="53"/>
  <c r="A12" i="53" s="1"/>
  <c r="U9" i="53"/>
  <c r="T9" i="53"/>
  <c r="S9" i="53"/>
  <c r="R9" i="53"/>
  <c r="P9" i="53"/>
  <c r="N9" i="53"/>
  <c r="J9" i="53"/>
  <c r="I9" i="53"/>
  <c r="H9" i="53"/>
  <c r="G9" i="53"/>
  <c r="E9" i="53"/>
  <c r="C9" i="53"/>
  <c r="U8" i="53"/>
  <c r="T8" i="53"/>
  <c r="S8" i="53"/>
  <c r="R8" i="53"/>
  <c r="Q8" i="53"/>
  <c r="P8" i="53"/>
  <c r="O8" i="53"/>
  <c r="N8" i="53"/>
  <c r="J8" i="53"/>
  <c r="I8" i="53"/>
  <c r="H8" i="53"/>
  <c r="G8" i="53"/>
  <c r="F8" i="53"/>
  <c r="E8" i="53"/>
  <c r="D8" i="53"/>
  <c r="C8" i="53"/>
  <c r="U7" i="53"/>
  <c r="T7" i="53"/>
  <c r="S7" i="53"/>
  <c r="R7" i="53"/>
  <c r="Q7" i="53"/>
  <c r="P7" i="53"/>
  <c r="O7" i="53"/>
  <c r="N7" i="53"/>
  <c r="J7" i="53"/>
  <c r="I7" i="53"/>
  <c r="H7" i="53"/>
  <c r="G7" i="53"/>
  <c r="F7" i="53"/>
  <c r="E7" i="53"/>
  <c r="D7" i="53"/>
  <c r="C7" i="53"/>
  <c r="A4" i="53"/>
  <c r="C15" i="53" l="1"/>
  <c r="C16" i="53" s="1"/>
  <c r="C22" i="53" s="1"/>
  <c r="G24" i="53"/>
  <c r="D16" i="53"/>
  <c r="D22" i="53" s="1"/>
  <c r="D24" i="53"/>
  <c r="H10" i="53"/>
  <c r="I10" i="53" s="1"/>
  <c r="I16" i="53" s="1"/>
  <c r="I22" i="53" s="1"/>
  <c r="J10" i="53" s="1"/>
  <c r="J16" i="53" s="1"/>
  <c r="J22" i="53" s="1"/>
  <c r="G10" i="53"/>
  <c r="G16" i="53" s="1"/>
  <c r="G22" i="53" s="1"/>
  <c r="F24" i="53"/>
  <c r="I24" i="53"/>
  <c r="C24" i="53" l="1"/>
  <c r="H16" i="53"/>
  <c r="H22" i="53" s="1"/>
  <c r="C26" i="52" l="1"/>
  <c r="J25" i="52"/>
  <c r="J26" i="52" s="1"/>
  <c r="I25" i="52"/>
  <c r="I26" i="52" s="1"/>
  <c r="H25" i="52"/>
  <c r="H26" i="52" s="1"/>
  <c r="G25" i="52"/>
  <c r="G26" i="52" s="1"/>
  <c r="F25" i="52"/>
  <c r="F26" i="52" s="1"/>
  <c r="E25" i="52"/>
  <c r="E26" i="52" s="1"/>
  <c r="D25" i="52"/>
  <c r="D26" i="52" s="1"/>
  <c r="C25" i="52"/>
  <c r="B25" i="52"/>
  <c r="A25" i="52"/>
  <c r="H24" i="52"/>
  <c r="E24" i="52"/>
  <c r="D24" i="52"/>
  <c r="B24" i="52"/>
  <c r="J23" i="52"/>
  <c r="J24" i="52" s="1"/>
  <c r="I23" i="52"/>
  <c r="I24" i="52" s="1"/>
  <c r="H23" i="52"/>
  <c r="G23" i="52"/>
  <c r="G24" i="52" s="1"/>
  <c r="F23" i="52"/>
  <c r="F24" i="52" s="1"/>
  <c r="E23" i="52"/>
  <c r="D23" i="52"/>
  <c r="C23" i="52"/>
  <c r="C24" i="52" s="1"/>
  <c r="B23" i="52"/>
  <c r="A23" i="52"/>
  <c r="H22" i="52"/>
  <c r="G22" i="52"/>
  <c r="C22" i="52"/>
  <c r="B22" i="52"/>
  <c r="J21" i="52"/>
  <c r="J22" i="52" s="1"/>
  <c r="I21" i="52"/>
  <c r="I22" i="52" s="1"/>
  <c r="H21" i="52"/>
  <c r="G21" i="52"/>
  <c r="F21" i="52"/>
  <c r="F22" i="52" s="1"/>
  <c r="E21" i="52"/>
  <c r="E22" i="52" s="1"/>
  <c r="D21" i="52"/>
  <c r="D22" i="52" s="1"/>
  <c r="C21" i="52"/>
  <c r="B21" i="52"/>
  <c r="A21" i="52"/>
  <c r="J20" i="52"/>
  <c r="F20" i="52"/>
  <c r="C20" i="52"/>
  <c r="B20" i="52"/>
  <c r="J19" i="52"/>
  <c r="I19" i="52"/>
  <c r="I20" i="52" s="1"/>
  <c r="H19" i="52"/>
  <c r="H20" i="52" s="1"/>
  <c r="G19" i="52"/>
  <c r="G20" i="52" s="1"/>
  <c r="F19" i="52"/>
  <c r="E19" i="52"/>
  <c r="E20" i="52" s="1"/>
  <c r="D19" i="52"/>
  <c r="D20" i="52" s="1"/>
  <c r="C19" i="52"/>
  <c r="B19" i="52"/>
  <c r="A19" i="52"/>
  <c r="I18" i="52"/>
  <c r="F18" i="52"/>
  <c r="E18" i="52"/>
  <c r="B18" i="52"/>
  <c r="J17" i="52"/>
  <c r="I17" i="52"/>
  <c r="H17" i="52"/>
  <c r="G17" i="52"/>
  <c r="F17" i="52"/>
  <c r="F27" i="52" s="1"/>
  <c r="E17" i="52"/>
  <c r="E27" i="52" s="1"/>
  <c r="D17" i="52"/>
  <c r="D18" i="52" s="1"/>
  <c r="C17" i="52"/>
  <c r="C18" i="52" s="1"/>
  <c r="B17" i="52"/>
  <c r="A17" i="52"/>
  <c r="J14" i="52"/>
  <c r="J15" i="52" s="1"/>
  <c r="I14" i="52"/>
  <c r="I15" i="52" s="1"/>
  <c r="J13" i="52"/>
  <c r="I13" i="52"/>
  <c r="H13" i="52"/>
  <c r="H14" i="52" s="1"/>
  <c r="H15" i="52" s="1"/>
  <c r="G13" i="52"/>
  <c r="F13" i="52"/>
  <c r="E13" i="52"/>
  <c r="D13" i="52"/>
  <c r="D14" i="52" s="1"/>
  <c r="C13" i="52"/>
  <c r="A13" i="52"/>
  <c r="J12" i="52"/>
  <c r="I12" i="52"/>
  <c r="H12" i="52"/>
  <c r="G12" i="52"/>
  <c r="G14" i="52" s="1"/>
  <c r="G15" i="52" s="1"/>
  <c r="F12" i="52"/>
  <c r="F14" i="52" s="1"/>
  <c r="F15" i="52" s="1"/>
  <c r="E12" i="52"/>
  <c r="E14" i="52" s="1"/>
  <c r="E15" i="52" s="1"/>
  <c r="D12" i="52"/>
  <c r="C12" i="52"/>
  <c r="C14" i="52" s="1"/>
  <c r="A12" i="52"/>
  <c r="J10" i="52"/>
  <c r="I10" i="52"/>
  <c r="H10" i="52"/>
  <c r="G10" i="52"/>
  <c r="F10" i="52"/>
  <c r="E10" i="52"/>
  <c r="D10" i="52"/>
  <c r="C10" i="52"/>
  <c r="J9" i="52"/>
  <c r="I9" i="52"/>
  <c r="H9" i="52"/>
  <c r="G9" i="52"/>
  <c r="E9" i="52"/>
  <c r="J8" i="52"/>
  <c r="I8" i="52"/>
  <c r="H8" i="52"/>
  <c r="G8" i="52"/>
  <c r="F8" i="52"/>
  <c r="E8" i="52"/>
  <c r="J7" i="52"/>
  <c r="I7" i="52"/>
  <c r="H7" i="52"/>
  <c r="G7" i="52"/>
  <c r="F7" i="52"/>
  <c r="E7" i="52"/>
  <c r="D7" i="52"/>
  <c r="C7" i="52"/>
  <c r="A4" i="52"/>
  <c r="D23" i="51"/>
  <c r="C23" i="51"/>
  <c r="J22" i="51"/>
  <c r="J23" i="51" s="1"/>
  <c r="I22" i="51"/>
  <c r="I23" i="51" s="1"/>
  <c r="H22" i="51"/>
  <c r="H23" i="51" s="1"/>
  <c r="G22" i="51"/>
  <c r="G23" i="51" s="1"/>
  <c r="F22" i="51"/>
  <c r="F23" i="51" s="1"/>
  <c r="E22" i="51"/>
  <c r="E23" i="51" s="1"/>
  <c r="B22" i="51"/>
  <c r="A22" i="51"/>
  <c r="E21" i="51"/>
  <c r="C21" i="51"/>
  <c r="C24" i="51" s="1"/>
  <c r="B21" i="51"/>
  <c r="J20" i="51"/>
  <c r="I20" i="51"/>
  <c r="H20" i="51"/>
  <c r="G20" i="51"/>
  <c r="F20" i="51"/>
  <c r="E20" i="51"/>
  <c r="D20" i="51"/>
  <c r="D21" i="51" s="1"/>
  <c r="C20" i="51"/>
  <c r="B20" i="51"/>
  <c r="A20" i="51"/>
  <c r="J19" i="51"/>
  <c r="I19" i="51"/>
  <c r="H19" i="51"/>
  <c r="G19" i="51"/>
  <c r="F19" i="51"/>
  <c r="E19" i="51"/>
  <c r="D19" i="51"/>
  <c r="C19" i="51"/>
  <c r="B19" i="51"/>
  <c r="A19" i="51"/>
  <c r="I18" i="51"/>
  <c r="H18" i="51"/>
  <c r="G18" i="51"/>
  <c r="F18" i="51"/>
  <c r="E18" i="51"/>
  <c r="D18" i="51"/>
  <c r="D24" i="51" s="1"/>
  <c r="C18" i="51"/>
  <c r="B18" i="51"/>
  <c r="A18" i="51"/>
  <c r="J14" i="51"/>
  <c r="I14" i="51"/>
  <c r="I15" i="51" s="1"/>
  <c r="I16" i="51" s="1"/>
  <c r="H14" i="51"/>
  <c r="G14" i="51"/>
  <c r="F14" i="51"/>
  <c r="E14" i="51"/>
  <c r="D14" i="51"/>
  <c r="C14" i="51"/>
  <c r="B14" i="51"/>
  <c r="A14" i="51"/>
  <c r="J13" i="51"/>
  <c r="I13" i="51"/>
  <c r="H13" i="51"/>
  <c r="G13" i="51"/>
  <c r="F13" i="51"/>
  <c r="E13" i="51"/>
  <c r="D13" i="51"/>
  <c r="C13" i="51"/>
  <c r="C15" i="51" s="1"/>
  <c r="C16" i="51" s="1"/>
  <c r="C26" i="51" s="1"/>
  <c r="C29" i="51" s="1"/>
  <c r="B13" i="51"/>
  <c r="A13" i="51"/>
  <c r="J12" i="51"/>
  <c r="J15" i="51" s="1"/>
  <c r="J16" i="51" s="1"/>
  <c r="I12" i="51"/>
  <c r="H12" i="51"/>
  <c r="H15" i="51" s="1"/>
  <c r="H16" i="51" s="1"/>
  <c r="G12" i="51"/>
  <c r="G15" i="51" s="1"/>
  <c r="G16" i="51" s="1"/>
  <c r="F12" i="51"/>
  <c r="F15" i="51" s="1"/>
  <c r="F16" i="51" s="1"/>
  <c r="E12" i="51"/>
  <c r="E15" i="51" s="1"/>
  <c r="E16" i="51" s="1"/>
  <c r="D12" i="51"/>
  <c r="D15" i="51" s="1"/>
  <c r="D16" i="51" s="1"/>
  <c r="C12" i="51"/>
  <c r="B12" i="51"/>
  <c r="A12" i="51"/>
  <c r="J10" i="51"/>
  <c r="I10" i="51"/>
  <c r="H10" i="51"/>
  <c r="G10" i="51"/>
  <c r="F10" i="51"/>
  <c r="E10" i="51"/>
  <c r="D10" i="51"/>
  <c r="C10" i="51"/>
  <c r="J9" i="51"/>
  <c r="I9" i="51"/>
  <c r="H9" i="51"/>
  <c r="G9" i="51"/>
  <c r="E9" i="51"/>
  <c r="C9" i="51"/>
  <c r="J8" i="51"/>
  <c r="I8" i="51"/>
  <c r="H8" i="51"/>
  <c r="G8" i="51"/>
  <c r="F8" i="51"/>
  <c r="E8" i="51"/>
  <c r="D8" i="51"/>
  <c r="C8" i="51"/>
  <c r="J7" i="51"/>
  <c r="I7" i="51"/>
  <c r="H7" i="51"/>
  <c r="G7" i="51"/>
  <c r="F7" i="51"/>
  <c r="E7" i="51"/>
  <c r="D7" i="51"/>
  <c r="C7" i="51"/>
  <c r="A4" i="51"/>
  <c r="G20" i="50"/>
  <c r="E20" i="50"/>
  <c r="B20" i="50"/>
  <c r="J19" i="50"/>
  <c r="J20" i="50" s="1"/>
  <c r="I19" i="50"/>
  <c r="I20" i="50" s="1"/>
  <c r="H19" i="50"/>
  <c r="H20" i="50" s="1"/>
  <c r="F19" i="50"/>
  <c r="F20" i="50" s="1"/>
  <c r="D19" i="50"/>
  <c r="D20" i="50" s="1"/>
  <c r="D21" i="50" s="1"/>
  <c r="C19" i="50"/>
  <c r="C20" i="50" s="1"/>
  <c r="C21" i="50" s="1"/>
  <c r="B19" i="50"/>
  <c r="A19" i="50"/>
  <c r="I18" i="50"/>
  <c r="H18" i="50"/>
  <c r="G18" i="50"/>
  <c r="G21" i="50" s="1"/>
  <c r="F18" i="50"/>
  <c r="F21" i="50" s="1"/>
  <c r="E18" i="50"/>
  <c r="E21" i="50" s="1"/>
  <c r="D18" i="50"/>
  <c r="C18" i="50"/>
  <c r="B18" i="50"/>
  <c r="J17" i="50"/>
  <c r="I17" i="50"/>
  <c r="H17" i="50"/>
  <c r="G17" i="50"/>
  <c r="F17" i="50"/>
  <c r="E17" i="50"/>
  <c r="D17" i="50"/>
  <c r="C17" i="50"/>
  <c r="B17" i="50"/>
  <c r="A17" i="50"/>
  <c r="J16" i="50"/>
  <c r="J18" i="50" s="1"/>
  <c r="J21" i="50" s="1"/>
  <c r="I16" i="50"/>
  <c r="H16" i="50"/>
  <c r="G16" i="50"/>
  <c r="F16" i="50"/>
  <c r="E16" i="50"/>
  <c r="D16" i="50"/>
  <c r="C16" i="50"/>
  <c r="B16" i="50"/>
  <c r="A16" i="50"/>
  <c r="J12" i="50"/>
  <c r="I12" i="50"/>
  <c r="H12" i="50"/>
  <c r="G12" i="50"/>
  <c r="F12" i="50"/>
  <c r="E12" i="50"/>
  <c r="D12" i="50"/>
  <c r="C12" i="50"/>
  <c r="B12" i="50"/>
  <c r="A12" i="50"/>
  <c r="J11" i="50"/>
  <c r="I11" i="50"/>
  <c r="H11" i="50"/>
  <c r="G11" i="50"/>
  <c r="F11" i="50"/>
  <c r="E11" i="50"/>
  <c r="D11" i="50"/>
  <c r="C11" i="50"/>
  <c r="B11" i="50"/>
  <c r="A11" i="50"/>
  <c r="J10" i="50"/>
  <c r="J13" i="50" s="1"/>
  <c r="J14" i="50" s="1"/>
  <c r="I10" i="50"/>
  <c r="H10" i="50"/>
  <c r="G10" i="50"/>
  <c r="F10" i="50"/>
  <c r="E10" i="50"/>
  <c r="D10" i="50"/>
  <c r="D13" i="50" s="1"/>
  <c r="C10" i="50"/>
  <c r="B10" i="50"/>
  <c r="A10" i="50"/>
  <c r="J8" i="50"/>
  <c r="I8" i="50"/>
  <c r="H8" i="50"/>
  <c r="G8" i="50"/>
  <c r="F8" i="50"/>
  <c r="E8" i="50"/>
  <c r="D8" i="50"/>
  <c r="C8" i="50"/>
  <c r="J7" i="50"/>
  <c r="I7" i="50"/>
  <c r="H7" i="50"/>
  <c r="G7" i="50"/>
  <c r="E7" i="50"/>
  <c r="C7" i="50"/>
  <c r="J6" i="50"/>
  <c r="I6" i="50"/>
  <c r="H6" i="50"/>
  <c r="G6" i="50"/>
  <c r="F6" i="50"/>
  <c r="E6" i="50"/>
  <c r="C6" i="50"/>
  <c r="J5" i="50"/>
  <c r="I5" i="50"/>
  <c r="H5" i="50"/>
  <c r="G5" i="50"/>
  <c r="F5" i="50"/>
  <c r="E5" i="50"/>
  <c r="D5" i="50"/>
  <c r="C5" i="50"/>
  <c r="A2" i="50"/>
  <c r="C15" i="52" l="1"/>
  <c r="C30" i="52" s="1"/>
  <c r="C33" i="52"/>
  <c r="E30" i="52"/>
  <c r="E33" i="52" s="1"/>
  <c r="D15" i="52"/>
  <c r="F30" i="52"/>
  <c r="F33" i="52" s="1"/>
  <c r="I27" i="52"/>
  <c r="I30" i="52" s="1"/>
  <c r="I33" i="52" s="1"/>
  <c r="C27" i="52"/>
  <c r="G18" i="52"/>
  <c r="G27" i="52" s="1"/>
  <c r="G30" i="52" s="1"/>
  <c r="G33" i="52" s="1"/>
  <c r="D27" i="52"/>
  <c r="D33" i="52" s="1"/>
  <c r="H18" i="52"/>
  <c r="H27" i="52" s="1"/>
  <c r="H30" i="52" s="1"/>
  <c r="H33" i="52" s="1"/>
  <c r="J18" i="52"/>
  <c r="J27" i="52" s="1"/>
  <c r="J30" i="52" s="1"/>
  <c r="J33" i="52" s="1"/>
  <c r="D26" i="51"/>
  <c r="D29" i="51" s="1"/>
  <c r="E24" i="51"/>
  <c r="E26" i="51" s="1"/>
  <c r="E29" i="51" s="1"/>
  <c r="I24" i="51"/>
  <c r="I26" i="51" s="1"/>
  <c r="I29" i="51" s="1"/>
  <c r="J24" i="51"/>
  <c r="J26" i="51" s="1"/>
  <c r="J29" i="51" s="1"/>
  <c r="F21" i="51"/>
  <c r="F24" i="51" s="1"/>
  <c r="F26" i="51" s="1"/>
  <c r="F29" i="51" s="1"/>
  <c r="G21" i="51"/>
  <c r="G24" i="51" s="1"/>
  <c r="G26" i="51" s="1"/>
  <c r="G29" i="51" s="1"/>
  <c r="H21" i="51"/>
  <c r="H24" i="51" s="1"/>
  <c r="H26" i="51" s="1"/>
  <c r="H29" i="51" s="1"/>
  <c r="I21" i="51"/>
  <c r="J21" i="51"/>
  <c r="D14" i="50"/>
  <c r="D23" i="50" s="1"/>
  <c r="D25" i="50" s="1"/>
  <c r="E13" i="50"/>
  <c r="E14" i="50" s="1"/>
  <c r="E23" i="50" s="1"/>
  <c r="E25" i="50" s="1"/>
  <c r="C13" i="50"/>
  <c r="C14" i="50" s="1"/>
  <c r="C23" i="50" s="1"/>
  <c r="C25" i="50" s="1"/>
  <c r="I13" i="50"/>
  <c r="I14" i="50" s="1"/>
  <c r="F13" i="50"/>
  <c r="F14" i="50" s="1"/>
  <c r="F23" i="50" s="1"/>
  <c r="F25" i="50" s="1"/>
  <c r="G13" i="50"/>
  <c r="G14" i="50" s="1"/>
  <c r="G23" i="50" s="1"/>
  <c r="G25" i="50" s="1"/>
  <c r="H13" i="50"/>
  <c r="H14" i="50" s="1"/>
  <c r="H23" i="50" s="1"/>
  <c r="H25" i="50" s="1"/>
  <c r="H21" i="50"/>
  <c r="J23" i="50"/>
  <c r="J25" i="50" s="1"/>
  <c r="I21" i="50"/>
  <c r="I23" i="50" s="1"/>
  <c r="I25" i="50" s="1"/>
  <c r="D30" i="52" l="1"/>
  <c r="H27" i="49" l="1"/>
  <c r="G27" i="49"/>
  <c r="F27" i="49"/>
  <c r="E27" i="49"/>
  <c r="D27" i="49"/>
  <c r="C27" i="49"/>
  <c r="H23" i="49"/>
  <c r="G23" i="49"/>
  <c r="F23" i="49"/>
  <c r="E23" i="49"/>
  <c r="D23" i="49"/>
  <c r="C23" i="49"/>
  <c r="H11" i="49"/>
  <c r="H29" i="49" s="1"/>
  <c r="G11" i="49"/>
  <c r="G29" i="49" s="1"/>
  <c r="F11" i="49"/>
  <c r="F29" i="49" s="1"/>
  <c r="E11" i="49"/>
  <c r="E29" i="49" s="1"/>
  <c r="D11" i="49"/>
  <c r="D29" i="49" s="1"/>
  <c r="C11" i="49"/>
  <c r="C29" i="49" s="1"/>
  <c r="C13" i="46"/>
  <c r="H12" i="46"/>
  <c r="G12" i="46"/>
  <c r="F12" i="46"/>
  <c r="E12" i="46"/>
  <c r="D12" i="46"/>
  <c r="C12" i="46"/>
  <c r="H9" i="46"/>
  <c r="H13" i="46" s="1"/>
  <c r="G9" i="46"/>
  <c r="G13" i="46" s="1"/>
  <c r="F9" i="46"/>
  <c r="F13" i="46" s="1"/>
  <c r="E9" i="46"/>
  <c r="E13" i="46" s="1"/>
  <c r="D9" i="46"/>
  <c r="D13" i="46" s="1"/>
  <c r="C9" i="46"/>
  <c r="G13" i="48"/>
  <c r="G12" i="48"/>
  <c r="F12" i="48"/>
  <c r="F13" i="48" s="1"/>
  <c r="E12" i="48"/>
  <c r="E13" i="48" s="1"/>
  <c r="D12" i="48"/>
  <c r="D13" i="48" s="1"/>
  <c r="C12" i="48"/>
  <c r="C13" i="48" s="1"/>
  <c r="B12" i="48"/>
  <c r="B13" i="48" s="1"/>
  <c r="C10" i="48"/>
  <c r="C15" i="48" s="1"/>
  <c r="G9" i="48"/>
  <c r="F9" i="48"/>
  <c r="E9" i="48"/>
  <c r="D9" i="48"/>
  <c r="C9" i="48"/>
  <c r="B9" i="48"/>
  <c r="B10" i="48" s="1"/>
  <c r="B15" i="48" s="1"/>
  <c r="B18" i="48" s="1"/>
  <c r="D8" i="48" l="1"/>
  <c r="C18" i="48"/>
  <c r="E8" i="48" l="1"/>
  <c r="D10" i="48"/>
  <c r="D15" i="48" s="1"/>
  <c r="D18" i="48" s="1"/>
  <c r="E10" i="48" l="1"/>
  <c r="E15" i="48" s="1"/>
  <c r="E18" i="48" s="1"/>
  <c r="F8" i="48"/>
  <c r="F10" i="48" s="1"/>
  <c r="F15" i="48" s="1"/>
  <c r="F18" i="48" l="1"/>
  <c r="G8" i="48"/>
  <c r="G10" i="48" s="1"/>
  <c r="G15" i="48" s="1"/>
  <c r="G18" i="48" s="1"/>
  <c r="L7" i="47" l="1"/>
  <c r="M7" i="47"/>
  <c r="N7" i="47"/>
  <c r="O7" i="47"/>
  <c r="P7" i="47"/>
  <c r="Q7" i="47"/>
  <c r="R7" i="47"/>
  <c r="L8" i="47"/>
  <c r="M8" i="47"/>
  <c r="N8" i="47"/>
  <c r="O8" i="47"/>
  <c r="P8" i="47"/>
  <c r="Q8" i="47"/>
  <c r="R8" i="47"/>
  <c r="L9" i="47"/>
  <c r="M9" i="47"/>
  <c r="N9" i="47"/>
  <c r="O9" i="47"/>
  <c r="P9" i="47"/>
  <c r="Q9" i="47"/>
  <c r="R9" i="47"/>
  <c r="J10" i="47"/>
  <c r="K10" i="47"/>
  <c r="B12" i="47" s="1"/>
  <c r="L10" i="47"/>
  <c r="M10" i="47"/>
  <c r="N10" i="47"/>
  <c r="O10" i="47"/>
  <c r="P10" i="47"/>
  <c r="Q10" i="47"/>
  <c r="R10" i="47"/>
  <c r="J11" i="47"/>
  <c r="K11" i="47"/>
  <c r="L11" i="47"/>
  <c r="M11" i="47"/>
  <c r="N11" i="47"/>
  <c r="O11" i="47"/>
  <c r="P11" i="47"/>
  <c r="Q11" i="47"/>
  <c r="R11" i="47"/>
  <c r="J12" i="47"/>
  <c r="K12" i="47"/>
  <c r="B13" i="47" s="1"/>
  <c r="L12" i="47"/>
  <c r="M12" i="47"/>
  <c r="N12" i="47"/>
  <c r="O12" i="47"/>
  <c r="P12" i="47"/>
  <c r="Q12" i="47"/>
  <c r="R12" i="47"/>
  <c r="J13" i="47"/>
  <c r="K13" i="47"/>
  <c r="L13" i="47"/>
  <c r="M13" i="47"/>
  <c r="N13" i="47"/>
  <c r="O13" i="47"/>
  <c r="P13" i="47"/>
  <c r="Q13" i="47"/>
  <c r="R13" i="47"/>
  <c r="J14" i="47"/>
  <c r="K14" i="47"/>
  <c r="L14" i="47"/>
  <c r="M14" i="47"/>
  <c r="N14" i="47"/>
  <c r="C15" i="47" s="1"/>
  <c r="C16" i="47" s="1"/>
  <c r="C53" i="47" s="1"/>
  <c r="O14" i="47"/>
  <c r="D15" i="47" s="1"/>
  <c r="D16" i="47" s="1"/>
  <c r="P14" i="47"/>
  <c r="E15" i="47" s="1"/>
  <c r="E16" i="47" s="1"/>
  <c r="Q14" i="47"/>
  <c r="R14" i="47"/>
  <c r="J15" i="47"/>
  <c r="K15" i="47"/>
  <c r="L15" i="47"/>
  <c r="M15" i="47"/>
  <c r="N15" i="47"/>
  <c r="O15" i="47"/>
  <c r="P15" i="47"/>
  <c r="Q15" i="47"/>
  <c r="R15" i="47"/>
  <c r="J16" i="47"/>
  <c r="K16" i="47"/>
  <c r="L16" i="47"/>
  <c r="M16" i="47"/>
  <c r="N16" i="47"/>
  <c r="O16" i="47"/>
  <c r="P16" i="47"/>
  <c r="Q16" i="47"/>
  <c r="R16" i="47"/>
  <c r="J17" i="47"/>
  <c r="K17" i="47"/>
  <c r="L17" i="47"/>
  <c r="M17" i="47"/>
  <c r="N17" i="47"/>
  <c r="O17" i="47"/>
  <c r="P17" i="47"/>
  <c r="Q17" i="47"/>
  <c r="R17" i="47"/>
  <c r="J18" i="47"/>
  <c r="K18" i="47"/>
  <c r="L18" i="47"/>
  <c r="M18" i="47"/>
  <c r="N18" i="47"/>
  <c r="O18" i="47"/>
  <c r="P18" i="47"/>
  <c r="Q18" i="47"/>
  <c r="R18" i="47"/>
  <c r="J19" i="47"/>
  <c r="K19" i="47"/>
  <c r="B29" i="47" s="1"/>
  <c r="L19" i="47"/>
  <c r="M19" i="47"/>
  <c r="N19" i="47"/>
  <c r="O19" i="47"/>
  <c r="P19" i="47"/>
  <c r="Q19" i="47"/>
  <c r="R19" i="47"/>
  <c r="J20" i="47"/>
  <c r="K20" i="47"/>
  <c r="L20" i="47"/>
  <c r="M20" i="47"/>
  <c r="N20" i="47"/>
  <c r="O20" i="47"/>
  <c r="P20" i="47"/>
  <c r="Q20" i="47"/>
  <c r="F30" i="47" s="1"/>
  <c r="R20" i="47"/>
  <c r="J21" i="47"/>
  <c r="K21" i="47"/>
  <c r="L21" i="47"/>
  <c r="M21" i="47"/>
  <c r="N21" i="47"/>
  <c r="O21" i="47"/>
  <c r="D31" i="47" s="1"/>
  <c r="P21" i="47"/>
  <c r="Q21" i="47"/>
  <c r="F31" i="47" s="1"/>
  <c r="R21" i="47"/>
  <c r="J22" i="47"/>
  <c r="K22" i="47"/>
  <c r="L22" i="47"/>
  <c r="M22" i="47"/>
  <c r="N22" i="47"/>
  <c r="O22" i="47"/>
  <c r="D32" i="47" s="1"/>
  <c r="P22" i="47"/>
  <c r="Q22" i="47"/>
  <c r="R22" i="47"/>
  <c r="J23" i="47"/>
  <c r="K23" i="47"/>
  <c r="L23" i="47"/>
  <c r="M23" i="47"/>
  <c r="N23" i="47"/>
  <c r="O23" i="47"/>
  <c r="P23" i="47"/>
  <c r="Q23" i="47"/>
  <c r="R23" i="47"/>
  <c r="J24" i="47"/>
  <c r="K24" i="47"/>
  <c r="L24" i="47"/>
  <c r="M24" i="47"/>
  <c r="N24" i="47"/>
  <c r="O24" i="47"/>
  <c r="P24" i="47"/>
  <c r="Q24" i="47"/>
  <c r="R24" i="47"/>
  <c r="J25" i="47"/>
  <c r="K25" i="47"/>
  <c r="L25" i="47"/>
  <c r="M25" i="47"/>
  <c r="N25" i="47"/>
  <c r="O25" i="47"/>
  <c r="P25" i="47"/>
  <c r="Q25" i="47"/>
  <c r="R25" i="47"/>
  <c r="J26" i="47"/>
  <c r="K26" i="47"/>
  <c r="L26" i="47"/>
  <c r="M26" i="47"/>
  <c r="N26" i="47"/>
  <c r="O26" i="47"/>
  <c r="P26" i="47"/>
  <c r="Q26" i="47"/>
  <c r="R26" i="47"/>
  <c r="J29" i="47"/>
  <c r="K29" i="47"/>
  <c r="B19" i="47" s="1"/>
  <c r="L29" i="47"/>
  <c r="M29" i="47"/>
  <c r="N29" i="47"/>
  <c r="O29" i="47"/>
  <c r="P29" i="47"/>
  <c r="Q29" i="47"/>
  <c r="R29" i="47"/>
  <c r="J30" i="47"/>
  <c r="K30" i="47"/>
  <c r="B20" i="47" s="1"/>
  <c r="L30" i="47"/>
  <c r="M30" i="47"/>
  <c r="N30" i="47"/>
  <c r="O30" i="47"/>
  <c r="P30" i="47"/>
  <c r="Q30" i="47"/>
  <c r="R30" i="47"/>
  <c r="J31" i="47"/>
  <c r="K31" i="47"/>
  <c r="L31" i="47"/>
  <c r="M31" i="47"/>
  <c r="N31" i="47"/>
  <c r="O31" i="47"/>
  <c r="P31" i="47"/>
  <c r="Q31" i="47"/>
  <c r="F21" i="47" s="1"/>
  <c r="R31" i="47"/>
  <c r="J32" i="47"/>
  <c r="K32" i="47"/>
  <c r="L32" i="47"/>
  <c r="M32" i="47"/>
  <c r="N32" i="47"/>
  <c r="O32" i="47"/>
  <c r="D22" i="47" s="1"/>
  <c r="P32" i="47"/>
  <c r="Q32" i="47"/>
  <c r="F22" i="47" s="1"/>
  <c r="R32" i="47"/>
  <c r="J36" i="47"/>
  <c r="K36" i="47"/>
  <c r="L36" i="47"/>
  <c r="M36" i="47"/>
  <c r="N36" i="47"/>
  <c r="O36" i="47"/>
  <c r="P36" i="47"/>
  <c r="Q36" i="47"/>
  <c r="R36" i="47"/>
  <c r="J37" i="47"/>
  <c r="K37" i="47"/>
  <c r="L37" i="47"/>
  <c r="M37" i="47"/>
  <c r="N37" i="47"/>
  <c r="O37" i="47"/>
  <c r="P37" i="47"/>
  <c r="Q37" i="47"/>
  <c r="R37" i="47"/>
  <c r="J38" i="47"/>
  <c r="K38" i="47"/>
  <c r="L38" i="47"/>
  <c r="M38" i="47"/>
  <c r="N38" i="47"/>
  <c r="O38" i="47"/>
  <c r="P38" i="47"/>
  <c r="Q38" i="47"/>
  <c r="R38" i="47"/>
  <c r="J39" i="47"/>
  <c r="K39" i="47"/>
  <c r="L39" i="47"/>
  <c r="M39" i="47"/>
  <c r="N39" i="47"/>
  <c r="O39" i="47"/>
  <c r="P39" i="47"/>
  <c r="Q39" i="47"/>
  <c r="R39" i="47"/>
  <c r="J40" i="47"/>
  <c r="K40" i="47"/>
  <c r="L40" i="47"/>
  <c r="M40" i="47"/>
  <c r="N40" i="47"/>
  <c r="O40" i="47"/>
  <c r="D40" i="47" s="1"/>
  <c r="P40" i="47"/>
  <c r="Q40" i="47"/>
  <c r="F40" i="47" s="1"/>
  <c r="R40" i="47"/>
  <c r="J41" i="47"/>
  <c r="K41" i="47"/>
  <c r="L41" i="47"/>
  <c r="M41" i="47"/>
  <c r="N41" i="47"/>
  <c r="O41" i="47"/>
  <c r="P41" i="47"/>
  <c r="Q41" i="47"/>
  <c r="J43" i="47"/>
  <c r="K43" i="47"/>
  <c r="L43" i="47"/>
  <c r="M43" i="47"/>
  <c r="N43" i="47"/>
  <c r="O43" i="47"/>
  <c r="P43" i="47"/>
  <c r="Q43" i="47"/>
  <c r="F43" i="47" s="1"/>
  <c r="R43" i="47"/>
  <c r="J44" i="47"/>
  <c r="K44" i="47"/>
  <c r="L44" i="47"/>
  <c r="M44" i="47"/>
  <c r="N44" i="47"/>
  <c r="O44" i="47"/>
  <c r="P44" i="47"/>
  <c r="Q44" i="47"/>
  <c r="F44" i="47" s="1"/>
  <c r="R44" i="47"/>
  <c r="J45" i="47"/>
  <c r="K45" i="47"/>
  <c r="L45" i="47"/>
  <c r="M45" i="47"/>
  <c r="N45" i="47"/>
  <c r="O45" i="47"/>
  <c r="P45" i="47"/>
  <c r="Q45" i="47"/>
  <c r="R45" i="47"/>
  <c r="J48" i="47"/>
  <c r="K48" i="47"/>
  <c r="L48" i="47"/>
  <c r="M48" i="47"/>
  <c r="N48" i="47"/>
  <c r="O48" i="47"/>
  <c r="P48" i="47"/>
  <c r="Q48" i="47"/>
  <c r="R48" i="47"/>
  <c r="J49" i="47"/>
  <c r="K49" i="47"/>
  <c r="L49" i="47"/>
  <c r="M49" i="47"/>
  <c r="N49" i="47"/>
  <c r="O49" i="47"/>
  <c r="P49" i="47"/>
  <c r="Q49" i="47"/>
  <c r="R49" i="47"/>
  <c r="J50" i="47"/>
  <c r="K50" i="47"/>
  <c r="L50" i="47"/>
  <c r="M50" i="47"/>
  <c r="N50" i="47"/>
  <c r="O50" i="47"/>
  <c r="P50" i="47"/>
  <c r="Q50" i="47"/>
  <c r="R50" i="47"/>
  <c r="J51" i="47"/>
  <c r="K51" i="47"/>
  <c r="L51" i="47"/>
  <c r="M51" i="47"/>
  <c r="N51" i="47"/>
  <c r="O51" i="47"/>
  <c r="P51" i="47"/>
  <c r="Q51" i="47"/>
  <c r="R51" i="47"/>
  <c r="J52" i="47"/>
  <c r="K52" i="47"/>
  <c r="L52" i="47"/>
  <c r="M52" i="47"/>
  <c r="N52" i="47"/>
  <c r="O52" i="47"/>
  <c r="P52" i="47"/>
  <c r="Q52" i="47"/>
  <c r="R52" i="47"/>
  <c r="L53" i="47"/>
  <c r="M53" i="47"/>
  <c r="N53" i="47"/>
  <c r="O53" i="47"/>
  <c r="P53" i="47"/>
  <c r="Q53" i="47"/>
  <c r="R53" i="47"/>
  <c r="J58" i="47"/>
  <c r="H48" i="47"/>
  <c r="G48" i="47"/>
  <c r="E48" i="47"/>
  <c r="C48" i="47"/>
  <c r="F47" i="47"/>
  <c r="B45" i="47"/>
  <c r="F45" i="47"/>
  <c r="D45" i="47"/>
  <c r="B44" i="47"/>
  <c r="D43" i="47"/>
  <c r="H39" i="47"/>
  <c r="G39" i="47"/>
  <c r="F39" i="47"/>
  <c r="D39" i="47"/>
  <c r="C39" i="47"/>
  <c r="H37" i="47"/>
  <c r="G37" i="47"/>
  <c r="E37" i="47"/>
  <c r="C37" i="47"/>
  <c r="B32" i="47"/>
  <c r="D30" i="47"/>
  <c r="H28" i="47"/>
  <c r="G28" i="47"/>
  <c r="F28" i="47"/>
  <c r="E28" i="47"/>
  <c r="D28" i="47"/>
  <c r="C28" i="47"/>
  <c r="H26" i="47"/>
  <c r="G26" i="47"/>
  <c r="E26" i="47"/>
  <c r="C26" i="47"/>
  <c r="C49" i="47" s="1"/>
  <c r="E38" i="47"/>
  <c r="E39" i="47" s="1"/>
  <c r="B22" i="47"/>
  <c r="B31" i="47"/>
  <c r="B21" i="47"/>
  <c r="B30" i="47"/>
  <c r="H16" i="47"/>
  <c r="G16" i="47"/>
  <c r="F15" i="47"/>
  <c r="F16" i="47" s="1"/>
  <c r="B15" i="47"/>
  <c r="A15" i="47"/>
  <c r="C10" i="47"/>
  <c r="H9" i="47"/>
  <c r="G9" i="47"/>
  <c r="F9" i="47"/>
  <c r="E9" i="47"/>
  <c r="C9" i="47"/>
  <c r="H8" i="47"/>
  <c r="G8" i="47"/>
  <c r="F8" i="47"/>
  <c r="E8" i="47"/>
  <c r="D8" i="47"/>
  <c r="C8" i="47"/>
  <c r="H7" i="47"/>
  <c r="G7" i="47"/>
  <c r="F7" i="47"/>
  <c r="E7" i="47"/>
  <c r="D7" i="47"/>
  <c r="C7" i="47"/>
  <c r="A4" i="47"/>
  <c r="F48" i="47" l="1"/>
  <c r="D48" i="47"/>
  <c r="D37" i="47"/>
  <c r="F37" i="47"/>
  <c r="G49" i="47"/>
  <c r="G53" i="47" s="1"/>
  <c r="H49" i="47"/>
  <c r="H53" i="47" s="1"/>
  <c r="D26" i="47"/>
  <c r="D49" i="47" s="1"/>
  <c r="D53" i="47" s="1"/>
  <c r="E49" i="47"/>
  <c r="E53" i="47" s="1"/>
  <c r="D17" i="47"/>
  <c r="C17" i="47"/>
  <c r="C51" i="47" s="1"/>
  <c r="F26" i="47"/>
  <c r="F49" i="47" l="1"/>
  <c r="F53" i="47" s="1"/>
  <c r="D51" i="47"/>
  <c r="F10" i="47" s="1"/>
  <c r="E10" i="47" l="1"/>
  <c r="E17" i="47" s="1"/>
  <c r="E51" i="47" s="1"/>
  <c r="F17" i="47"/>
  <c r="F51" i="47" s="1"/>
  <c r="G10" i="47"/>
  <c r="G17" i="47" s="1"/>
  <c r="G51" i="47" s="1"/>
  <c r="H10" i="47" s="1"/>
  <c r="H17" i="47" s="1"/>
  <c r="H51" i="47" s="1"/>
  <c r="H9" i="45" l="1"/>
  <c r="G9" i="45"/>
  <c r="G10" i="45" s="1"/>
  <c r="F9" i="45"/>
  <c r="F10" i="45" s="1"/>
  <c r="E9" i="45"/>
  <c r="E10" i="45" s="1"/>
  <c r="D9" i="45"/>
  <c r="D10" i="45" s="1"/>
  <c r="C9" i="45"/>
  <c r="C10" i="45" s="1"/>
  <c r="H8" i="45"/>
  <c r="H10" i="45" s="1"/>
  <c r="H108" i="44"/>
  <c r="G108" i="44"/>
  <c r="F108" i="44"/>
  <c r="E108" i="44"/>
  <c r="D108" i="44"/>
  <c r="B108" i="44"/>
  <c r="H107" i="44"/>
  <c r="G107" i="44"/>
  <c r="F107" i="44"/>
  <c r="E107" i="44"/>
  <c r="E109" i="44" s="1"/>
  <c r="D107" i="44"/>
  <c r="B107" i="44"/>
  <c r="H106" i="44"/>
  <c r="G106" i="44"/>
  <c r="F106" i="44"/>
  <c r="E106" i="44"/>
  <c r="D106" i="44"/>
  <c r="B106" i="44"/>
  <c r="H105" i="44"/>
  <c r="H109" i="44" s="1"/>
  <c r="G105" i="44"/>
  <c r="G109" i="44" s="1"/>
  <c r="F105" i="44"/>
  <c r="F109" i="44" s="1"/>
  <c r="E105" i="44"/>
  <c r="D105" i="44"/>
  <c r="D109" i="44" s="1"/>
  <c r="B105" i="44"/>
  <c r="H103" i="44"/>
  <c r="G103" i="44"/>
  <c r="F103" i="44"/>
  <c r="E103" i="44"/>
  <c r="D103" i="44"/>
  <c r="H99" i="44"/>
  <c r="G99" i="44"/>
  <c r="F99" i="44"/>
  <c r="E99" i="44"/>
  <c r="D99" i="44"/>
  <c r="H98" i="44"/>
  <c r="G98" i="44"/>
  <c r="F98" i="44"/>
  <c r="E98" i="44"/>
  <c r="D98" i="44"/>
  <c r="H97" i="44"/>
  <c r="G97" i="44"/>
  <c r="F97" i="44"/>
  <c r="E97" i="44"/>
  <c r="D97" i="44"/>
  <c r="H96" i="44"/>
  <c r="G96" i="44"/>
  <c r="F96" i="44"/>
  <c r="E96" i="44"/>
  <c r="D96" i="44"/>
  <c r="H95" i="44"/>
  <c r="G95" i="44"/>
  <c r="F95" i="44"/>
  <c r="E95" i="44"/>
  <c r="D95" i="44"/>
  <c r="H94" i="44"/>
  <c r="G94" i="44"/>
  <c r="F94" i="44"/>
  <c r="E94" i="44"/>
  <c r="D94" i="44"/>
  <c r="H93" i="44"/>
  <c r="G93" i="44"/>
  <c r="F93" i="44"/>
  <c r="E93" i="44"/>
  <c r="D93" i="44"/>
  <c r="G88" i="44"/>
  <c r="F88" i="44"/>
  <c r="E88" i="44"/>
  <c r="G87" i="44"/>
  <c r="E87" i="44"/>
  <c r="D87" i="44"/>
  <c r="C87" i="44"/>
  <c r="E86" i="44"/>
  <c r="C86" i="44"/>
  <c r="H85" i="44"/>
  <c r="G85" i="44"/>
  <c r="C85" i="44"/>
  <c r="G84" i="44"/>
  <c r="F84" i="44"/>
  <c r="E84" i="44"/>
  <c r="E89" i="44" s="1"/>
  <c r="H83" i="44"/>
  <c r="G83" i="44"/>
  <c r="F83" i="44"/>
  <c r="E83" i="44"/>
  <c r="H82" i="44"/>
  <c r="H102" i="44" s="1"/>
  <c r="G82" i="44"/>
  <c r="F82" i="44"/>
  <c r="E82" i="44"/>
  <c r="D82" i="44"/>
  <c r="C82" i="44"/>
  <c r="H81" i="44"/>
  <c r="G81" i="44"/>
  <c r="F81" i="44"/>
  <c r="E81" i="44"/>
  <c r="D81" i="44"/>
  <c r="C81" i="44"/>
  <c r="D61" i="44"/>
  <c r="D60" i="44"/>
  <c r="D59" i="44"/>
  <c r="H50" i="44"/>
  <c r="G50" i="44"/>
  <c r="F50" i="44"/>
  <c r="E50" i="44"/>
  <c r="D50" i="44"/>
  <c r="C50" i="44"/>
  <c r="H48" i="44"/>
  <c r="H88" i="44" s="1"/>
  <c r="G48" i="44"/>
  <c r="F48" i="44"/>
  <c r="E48" i="44"/>
  <c r="D48" i="44"/>
  <c r="D88" i="44" s="1"/>
  <c r="C48" i="44"/>
  <c r="C88" i="44" s="1"/>
  <c r="H46" i="44"/>
  <c r="H51" i="44" s="1"/>
  <c r="G46" i="44"/>
  <c r="F46" i="44"/>
  <c r="F87" i="44" s="1"/>
  <c r="E46" i="44"/>
  <c r="D46" i="44"/>
  <c r="C46" i="44"/>
  <c r="H32" i="44"/>
  <c r="H86" i="44" s="1"/>
  <c r="G32" i="44"/>
  <c r="G86" i="44" s="1"/>
  <c r="F32" i="44"/>
  <c r="F51" i="44" s="1"/>
  <c r="E32" i="44"/>
  <c r="D32" i="44"/>
  <c r="D86" i="44" s="1"/>
  <c r="C32" i="44"/>
  <c r="H24" i="44"/>
  <c r="G24" i="44"/>
  <c r="F24" i="44"/>
  <c r="F85" i="44" s="1"/>
  <c r="E24" i="44"/>
  <c r="E85" i="44" s="1"/>
  <c r="D24" i="44"/>
  <c r="D85" i="44" s="1"/>
  <c r="C24" i="44"/>
  <c r="H17" i="44"/>
  <c r="H84" i="44" s="1"/>
  <c r="G17" i="44"/>
  <c r="F17" i="44"/>
  <c r="E17" i="44"/>
  <c r="E51" i="44" s="1"/>
  <c r="D17" i="44"/>
  <c r="D84" i="44" s="1"/>
  <c r="C17" i="44"/>
  <c r="C84" i="44" s="1"/>
  <c r="C89" i="44" s="1"/>
  <c r="H99" i="43"/>
  <c r="G99" i="43"/>
  <c r="F99" i="43"/>
  <c r="E99" i="43"/>
  <c r="D99" i="43"/>
  <c r="B96" i="43"/>
  <c r="H94" i="43"/>
  <c r="G94" i="43"/>
  <c r="F94" i="43"/>
  <c r="E94" i="43"/>
  <c r="D94" i="43"/>
  <c r="B94" i="43"/>
  <c r="G93" i="43"/>
  <c r="H85" i="43"/>
  <c r="G85" i="43"/>
  <c r="F85" i="43"/>
  <c r="E85" i="43"/>
  <c r="D85" i="43"/>
  <c r="H75" i="43"/>
  <c r="G75" i="43"/>
  <c r="F75" i="43"/>
  <c r="E75" i="43"/>
  <c r="H74" i="43"/>
  <c r="H93" i="43" s="1"/>
  <c r="G74" i="43"/>
  <c r="F74" i="43"/>
  <c r="E74" i="43"/>
  <c r="D74" i="43"/>
  <c r="C74" i="43"/>
  <c r="H73" i="43"/>
  <c r="G73" i="43"/>
  <c r="F73" i="43"/>
  <c r="E73" i="43"/>
  <c r="D73" i="43"/>
  <c r="C73" i="43"/>
  <c r="D50" i="43"/>
  <c r="D49" i="43"/>
  <c r="H37" i="43"/>
  <c r="H79" i="43" s="1"/>
  <c r="G37" i="43"/>
  <c r="G79" i="43" s="1"/>
  <c r="F37" i="43"/>
  <c r="F79" i="43" s="1"/>
  <c r="E37" i="43"/>
  <c r="E79" i="43" s="1"/>
  <c r="D37" i="43"/>
  <c r="D79" i="43" s="1"/>
  <c r="C37" i="43"/>
  <c r="C79" i="43" s="1"/>
  <c r="H27" i="43"/>
  <c r="H78" i="43" s="1"/>
  <c r="G27" i="43"/>
  <c r="G78" i="43" s="1"/>
  <c r="F27" i="43"/>
  <c r="F78" i="43" s="1"/>
  <c r="E27" i="43"/>
  <c r="E78" i="43" s="1"/>
  <c r="D27" i="43"/>
  <c r="D78" i="43" s="1"/>
  <c r="C27" i="43"/>
  <c r="C78" i="43" s="1"/>
  <c r="H25" i="43"/>
  <c r="H77" i="43" s="1"/>
  <c r="G25" i="43"/>
  <c r="G77" i="43" s="1"/>
  <c r="F25" i="43"/>
  <c r="F77" i="43" s="1"/>
  <c r="E25" i="43"/>
  <c r="E77" i="43" s="1"/>
  <c r="D25" i="43"/>
  <c r="D77" i="43" s="1"/>
  <c r="C25" i="43"/>
  <c r="C77" i="43" s="1"/>
  <c r="H17" i="43"/>
  <c r="H76" i="43" s="1"/>
  <c r="H81" i="43" s="1"/>
  <c r="G17" i="43"/>
  <c r="G76" i="43" s="1"/>
  <c r="G81" i="43" s="1"/>
  <c r="F17" i="43"/>
  <c r="F76" i="43" s="1"/>
  <c r="E17" i="43"/>
  <c r="E76" i="43" s="1"/>
  <c r="D17" i="43"/>
  <c r="D38" i="43" s="1"/>
  <c r="C17" i="43"/>
  <c r="C76" i="43" s="1"/>
  <c r="C79" i="42"/>
  <c r="C78" i="42"/>
  <c r="C77" i="42"/>
  <c r="C76" i="42"/>
  <c r="D36" i="42"/>
  <c r="D35" i="42"/>
  <c r="D34" i="42"/>
  <c r="G28" i="42"/>
  <c r="F28" i="42"/>
  <c r="G27" i="42"/>
  <c r="F27" i="42"/>
  <c r="E27" i="42"/>
  <c r="D27" i="42"/>
  <c r="C27" i="42"/>
  <c r="H26" i="42"/>
  <c r="H27" i="42" s="1"/>
  <c r="H23" i="42"/>
  <c r="G23" i="42"/>
  <c r="F23" i="42"/>
  <c r="E23" i="42"/>
  <c r="D23" i="42"/>
  <c r="C23" i="42"/>
  <c r="H13" i="42"/>
  <c r="G13" i="42"/>
  <c r="F13" i="42"/>
  <c r="E13" i="42"/>
  <c r="E28" i="42" s="1"/>
  <c r="D13" i="42"/>
  <c r="D28" i="42" s="1"/>
  <c r="C13" i="42"/>
  <c r="C28" i="42" s="1"/>
  <c r="G15" i="41"/>
  <c r="F15" i="41"/>
  <c r="E15" i="41"/>
  <c r="D15" i="41"/>
  <c r="C15" i="41"/>
  <c r="B15" i="41"/>
  <c r="G14" i="41"/>
  <c r="F14" i="41"/>
  <c r="E14" i="41"/>
  <c r="D14" i="41"/>
  <c r="C14" i="41"/>
  <c r="B14" i="41"/>
  <c r="G13" i="41"/>
  <c r="F13" i="41"/>
  <c r="F16" i="41" s="1"/>
  <c r="E13" i="41"/>
  <c r="E16" i="41" s="1"/>
  <c r="D13" i="41"/>
  <c r="D16" i="41" s="1"/>
  <c r="C13" i="41"/>
  <c r="C16" i="41" s="1"/>
  <c r="B13" i="41"/>
  <c r="G10" i="41"/>
  <c r="F10" i="41"/>
  <c r="E10" i="41"/>
  <c r="D10" i="41"/>
  <c r="C10" i="41"/>
  <c r="B10" i="41"/>
  <c r="B11" i="41" s="1"/>
  <c r="C9" i="41"/>
  <c r="D89" i="44" l="1"/>
  <c r="G89" i="44"/>
  <c r="G51" i="44"/>
  <c r="C51" i="44"/>
  <c r="F86" i="44"/>
  <c r="F89" i="44" s="1"/>
  <c r="H87" i="44"/>
  <c r="H89" i="44" s="1"/>
  <c r="D51" i="44"/>
  <c r="C81" i="43"/>
  <c r="E81" i="43"/>
  <c r="F81" i="43"/>
  <c r="D76" i="43"/>
  <c r="D81" i="43" s="1"/>
  <c r="G38" i="43"/>
  <c r="H38" i="43"/>
  <c r="F38" i="43"/>
  <c r="E38" i="43"/>
  <c r="C38" i="43"/>
  <c r="C80" i="42"/>
  <c r="H28" i="42"/>
  <c r="C82" i="42"/>
  <c r="A85" i="42" s="1"/>
  <c r="G16" i="41"/>
  <c r="B16" i="41"/>
  <c r="C11" i="41"/>
  <c r="C18" i="41" s="1"/>
  <c r="D9" i="41" s="1"/>
  <c r="B18" i="41"/>
  <c r="B21" i="41" s="1"/>
  <c r="A84" i="42" l="1"/>
  <c r="A86" i="42"/>
  <c r="A87" i="42"/>
  <c r="C21" i="41"/>
  <c r="D11" i="41"/>
  <c r="D18" i="41" s="1"/>
  <c r="D21" i="41" s="1"/>
  <c r="E9" i="41"/>
  <c r="E11" i="41" l="1"/>
  <c r="E18" i="41" s="1"/>
  <c r="E21" i="41" s="1"/>
  <c r="F9" i="41"/>
  <c r="F11" i="41" s="1"/>
  <c r="F18" i="41" s="1"/>
  <c r="F21" i="41" l="1"/>
  <c r="G9" i="41"/>
  <c r="G11" i="41" s="1"/>
  <c r="G18" i="41" s="1"/>
  <c r="G21" i="41" s="1"/>
  <c r="N23" i="40" l="1"/>
  <c r="M23" i="40"/>
  <c r="E23" i="40"/>
  <c r="V22" i="40"/>
  <c r="U22" i="40"/>
  <c r="T22" i="40"/>
  <c r="S22" i="40"/>
  <c r="R22" i="40"/>
  <c r="Q22" i="40"/>
  <c r="P22" i="40"/>
  <c r="O22" i="40"/>
  <c r="N22" i="40"/>
  <c r="M22" i="40"/>
  <c r="J22" i="40"/>
  <c r="I22" i="40"/>
  <c r="G22" i="40"/>
  <c r="G23" i="40" s="1"/>
  <c r="F22" i="40"/>
  <c r="E22" i="40"/>
  <c r="V21" i="40"/>
  <c r="U21" i="40"/>
  <c r="T21" i="40"/>
  <c r="S21" i="40"/>
  <c r="R21" i="40"/>
  <c r="Q21" i="40"/>
  <c r="P21" i="40"/>
  <c r="O21" i="40"/>
  <c r="N21" i="40"/>
  <c r="M21" i="40"/>
  <c r="V20" i="40"/>
  <c r="U20" i="40"/>
  <c r="T20" i="40"/>
  <c r="S20" i="40"/>
  <c r="R20" i="40"/>
  <c r="Q20" i="40"/>
  <c r="P20" i="40"/>
  <c r="O20" i="40"/>
  <c r="N20" i="40"/>
  <c r="M20" i="40"/>
  <c r="V19" i="40"/>
  <c r="U19" i="40"/>
  <c r="T19" i="40"/>
  <c r="H20" i="40" s="1"/>
  <c r="H22" i="40" s="1"/>
  <c r="S19" i="40"/>
  <c r="R19" i="40"/>
  <c r="Q19" i="40"/>
  <c r="P19" i="40"/>
  <c r="D20" i="40" s="1"/>
  <c r="D22" i="40" s="1"/>
  <c r="O19" i="40"/>
  <c r="C20" i="40" s="1"/>
  <c r="C22" i="40" s="1"/>
  <c r="N19" i="40"/>
  <c r="B20" i="40" s="1"/>
  <c r="M19" i="40"/>
  <c r="A20" i="40" s="1"/>
  <c r="J19" i="40"/>
  <c r="J23" i="40" s="1"/>
  <c r="I19" i="40"/>
  <c r="I23" i="40" s="1"/>
  <c r="H19" i="40"/>
  <c r="G19" i="40"/>
  <c r="F19" i="40"/>
  <c r="F23" i="40" s="1"/>
  <c r="E19" i="40"/>
  <c r="D19" i="40"/>
  <c r="C19" i="40"/>
  <c r="V18" i="40"/>
  <c r="U18" i="40"/>
  <c r="T18" i="40"/>
  <c r="S18" i="40"/>
  <c r="R18" i="40"/>
  <c r="Q18" i="40"/>
  <c r="P18" i="40"/>
  <c r="O18" i="40"/>
  <c r="N18" i="40"/>
  <c r="M18" i="40"/>
  <c r="V17" i="40"/>
  <c r="U17" i="40"/>
  <c r="T17" i="40"/>
  <c r="S17" i="40"/>
  <c r="R17" i="40"/>
  <c r="Q17" i="40"/>
  <c r="P17" i="40"/>
  <c r="O17" i="40"/>
  <c r="N17" i="40"/>
  <c r="M17" i="40"/>
  <c r="V16" i="40"/>
  <c r="U16" i="40"/>
  <c r="T16" i="40"/>
  <c r="S16" i="40"/>
  <c r="R16" i="40"/>
  <c r="Q16" i="40"/>
  <c r="P16" i="40"/>
  <c r="O16" i="40"/>
  <c r="N16" i="40"/>
  <c r="M16" i="40"/>
  <c r="V15" i="40"/>
  <c r="U15" i="40"/>
  <c r="T15" i="40"/>
  <c r="S15" i="40"/>
  <c r="R15" i="40"/>
  <c r="Q15" i="40"/>
  <c r="P15" i="40"/>
  <c r="O15" i="40"/>
  <c r="N15" i="40"/>
  <c r="M15" i="40"/>
  <c r="J15" i="40"/>
  <c r="J30" i="40" s="1"/>
  <c r="I15" i="40"/>
  <c r="I30" i="40" s="1"/>
  <c r="V14" i="40"/>
  <c r="U14" i="40"/>
  <c r="T14" i="40"/>
  <c r="H14" i="40" s="1"/>
  <c r="S14" i="40"/>
  <c r="G14" i="40" s="1"/>
  <c r="R14" i="40"/>
  <c r="F14" i="40" s="1"/>
  <c r="F15" i="40" s="1"/>
  <c r="Q14" i="40"/>
  <c r="E14" i="40" s="1"/>
  <c r="E15" i="40" s="1"/>
  <c r="P14" i="40"/>
  <c r="D14" i="40" s="1"/>
  <c r="O14" i="40"/>
  <c r="C14" i="40" s="1"/>
  <c r="N14" i="40"/>
  <c r="B14" i="40" s="1"/>
  <c r="M14" i="40"/>
  <c r="T13" i="40"/>
  <c r="S13" i="40"/>
  <c r="R13" i="40"/>
  <c r="Q13" i="40"/>
  <c r="P13" i="40"/>
  <c r="O13" i="40"/>
  <c r="N13" i="40"/>
  <c r="M13" i="40"/>
  <c r="V12" i="40"/>
  <c r="U12" i="40"/>
  <c r="T12" i="40"/>
  <c r="H13" i="40" s="1"/>
  <c r="S12" i="40"/>
  <c r="G13" i="40" s="1"/>
  <c r="R12" i="40"/>
  <c r="Q12" i="40"/>
  <c r="P12" i="40"/>
  <c r="D13" i="40" s="1"/>
  <c r="O12" i="40"/>
  <c r="C13" i="40" s="1"/>
  <c r="N12" i="40"/>
  <c r="B13" i="40" s="1"/>
  <c r="M12" i="40"/>
  <c r="A13" i="40" s="1"/>
  <c r="V10" i="40"/>
  <c r="U10" i="40"/>
  <c r="T10" i="40"/>
  <c r="S10" i="40"/>
  <c r="R10" i="40"/>
  <c r="Q10" i="40"/>
  <c r="P10" i="40"/>
  <c r="O10" i="40"/>
  <c r="N10" i="40"/>
  <c r="M10" i="40"/>
  <c r="V9" i="40"/>
  <c r="U9" i="40"/>
  <c r="T9" i="40"/>
  <c r="S9" i="40"/>
  <c r="R9" i="40"/>
  <c r="Q9" i="40"/>
  <c r="P9" i="40"/>
  <c r="D12" i="40" s="1"/>
  <c r="O9" i="40"/>
  <c r="C12" i="40" s="1"/>
  <c r="N9" i="40"/>
  <c r="B12" i="40" s="1"/>
  <c r="M9" i="40"/>
  <c r="A12" i="40" s="1"/>
  <c r="G9" i="40"/>
  <c r="D9" i="40"/>
  <c r="J7" i="40"/>
  <c r="I7" i="40"/>
  <c r="H7" i="40"/>
  <c r="G7" i="40"/>
  <c r="E7" i="40"/>
  <c r="C7" i="40"/>
  <c r="J6" i="40"/>
  <c r="I6" i="40"/>
  <c r="H6" i="40"/>
  <c r="G6" i="40"/>
  <c r="F6" i="40"/>
  <c r="E6" i="40"/>
  <c r="Q6" i="40" s="1"/>
  <c r="D6" i="40"/>
  <c r="C6" i="40"/>
  <c r="O6" i="40" s="1"/>
  <c r="J5" i="40"/>
  <c r="V5" i="40" s="1"/>
  <c r="I5" i="40"/>
  <c r="U5" i="40" s="1"/>
  <c r="H5" i="40"/>
  <c r="T5" i="40" s="1"/>
  <c r="G5" i="40"/>
  <c r="S5" i="40" s="1"/>
  <c r="F5" i="40"/>
  <c r="R5" i="40" s="1"/>
  <c r="E5" i="40"/>
  <c r="Q5" i="40" s="1"/>
  <c r="D5" i="40"/>
  <c r="P5" i="40" s="1"/>
  <c r="C5" i="40"/>
  <c r="O5" i="40" s="1"/>
  <c r="A2" i="40"/>
  <c r="C23" i="40" l="1"/>
  <c r="D23" i="40"/>
  <c r="C15" i="40"/>
  <c r="C16" i="40" s="1"/>
  <c r="D15" i="40"/>
  <c r="D30" i="40" s="1"/>
  <c r="G15" i="40"/>
  <c r="G30" i="40" s="1"/>
  <c r="H15" i="40"/>
  <c r="H16" i="40" s="1"/>
  <c r="E16" i="40"/>
  <c r="E26" i="40" s="1"/>
  <c r="E30" i="40"/>
  <c r="H23" i="40"/>
  <c r="F16" i="40"/>
  <c r="F26" i="40" s="1"/>
  <c r="F30" i="40"/>
  <c r="I16" i="40"/>
  <c r="I26" i="40" s="1"/>
  <c r="J9" i="40" s="1"/>
  <c r="J16" i="40" s="1"/>
  <c r="J26" i="40" s="1"/>
  <c r="D16" i="40" l="1"/>
  <c r="D26" i="40" s="1"/>
  <c r="C26" i="40"/>
  <c r="G16" i="40"/>
  <c r="G26" i="40" s="1"/>
  <c r="C30" i="40"/>
  <c r="H30" i="40"/>
  <c r="H26" i="40"/>
  <c r="C11" i="39" l="1"/>
  <c r="H10" i="39"/>
  <c r="H11" i="39" s="1"/>
  <c r="G10" i="39"/>
  <c r="G11" i="39" s="1"/>
  <c r="F10" i="39"/>
  <c r="F11" i="39" s="1"/>
  <c r="E10" i="39"/>
  <c r="E11" i="39" s="1"/>
  <c r="D10" i="39"/>
  <c r="D11" i="39" s="1"/>
  <c r="C10" i="39"/>
  <c r="H116" i="38"/>
  <c r="G116" i="38"/>
  <c r="F116" i="38"/>
  <c r="E116" i="38"/>
  <c r="D116" i="38"/>
  <c r="B115" i="38"/>
  <c r="B114" i="38"/>
  <c r="B113" i="38"/>
  <c r="H111" i="38"/>
  <c r="G111" i="38"/>
  <c r="F111" i="38"/>
  <c r="E111" i="38"/>
  <c r="D111" i="38"/>
  <c r="B111" i="38"/>
  <c r="A109" i="38"/>
  <c r="H100" i="38"/>
  <c r="G100" i="38"/>
  <c r="F100" i="38"/>
  <c r="E100" i="38"/>
  <c r="D100" i="38"/>
  <c r="G95" i="38"/>
  <c r="F95" i="38"/>
  <c r="D95" i="38"/>
  <c r="C95" i="38"/>
  <c r="H94" i="38"/>
  <c r="G94" i="38"/>
  <c r="F94" i="38"/>
  <c r="E94" i="38"/>
  <c r="D94" i="38"/>
  <c r="C94" i="38"/>
  <c r="G93" i="38"/>
  <c r="C93" i="38"/>
  <c r="H92" i="38"/>
  <c r="F92" i="38"/>
  <c r="G91" i="38"/>
  <c r="F91" i="38"/>
  <c r="C91" i="38"/>
  <c r="E90" i="38"/>
  <c r="H89" i="38"/>
  <c r="G89" i="38"/>
  <c r="F89" i="38"/>
  <c r="E89" i="38"/>
  <c r="H88" i="38"/>
  <c r="H110" i="38" s="1"/>
  <c r="G88" i="38"/>
  <c r="F88" i="38"/>
  <c r="E88" i="38"/>
  <c r="D88" i="38"/>
  <c r="C88" i="38"/>
  <c r="H87" i="38"/>
  <c r="G87" i="38"/>
  <c r="F87" i="38"/>
  <c r="E87" i="38"/>
  <c r="D87" i="38"/>
  <c r="C87" i="38"/>
  <c r="C68" i="38"/>
  <c r="C67" i="38"/>
  <c r="C66" i="38"/>
  <c r="H59" i="38"/>
  <c r="H95" i="38" s="1"/>
  <c r="G59" i="38"/>
  <c r="F59" i="38"/>
  <c r="E59" i="38"/>
  <c r="E95" i="38" s="1"/>
  <c r="D59" i="38"/>
  <c r="C59" i="38"/>
  <c r="H53" i="38"/>
  <c r="G53" i="38"/>
  <c r="F53" i="38"/>
  <c r="E53" i="38"/>
  <c r="D53" i="38"/>
  <c r="C53" i="38"/>
  <c r="H51" i="38"/>
  <c r="H93" i="38" s="1"/>
  <c r="G51" i="38"/>
  <c r="F51" i="38"/>
  <c r="F93" i="38" s="1"/>
  <c r="E51" i="38"/>
  <c r="E93" i="38" s="1"/>
  <c r="D51" i="38"/>
  <c r="D93" i="38" s="1"/>
  <c r="C51" i="38"/>
  <c r="H36" i="38"/>
  <c r="G36" i="38"/>
  <c r="G92" i="38" s="1"/>
  <c r="F36" i="38"/>
  <c r="F60" i="38" s="1"/>
  <c r="D36" i="38"/>
  <c r="D92" i="38" s="1"/>
  <c r="C36" i="38"/>
  <c r="C92" i="38" s="1"/>
  <c r="E32" i="38"/>
  <c r="H29" i="38"/>
  <c r="H91" i="38" s="1"/>
  <c r="G29" i="38"/>
  <c r="F29" i="38"/>
  <c r="E29" i="38"/>
  <c r="E91" i="38" s="1"/>
  <c r="D29" i="38"/>
  <c r="D91" i="38" s="1"/>
  <c r="C29" i="38"/>
  <c r="H19" i="38"/>
  <c r="H90" i="38" s="1"/>
  <c r="H96" i="38" s="1"/>
  <c r="G19" i="38"/>
  <c r="G90" i="38" s="1"/>
  <c r="F19" i="38"/>
  <c r="F90" i="38" s="1"/>
  <c r="E19" i="38"/>
  <c r="C19" i="38"/>
  <c r="C90" i="38" s="1"/>
  <c r="D11" i="38"/>
  <c r="D19" i="38" s="1"/>
  <c r="D90" i="38" s="1"/>
  <c r="D96" i="38" s="1"/>
  <c r="E91" i="37"/>
  <c r="E90" i="37"/>
  <c r="E88" i="37"/>
  <c r="E87" i="37"/>
  <c r="C41" i="37"/>
  <c r="C40" i="37"/>
  <c r="C39" i="37"/>
  <c r="E30" i="37"/>
  <c r="D30" i="37"/>
  <c r="H29" i="37"/>
  <c r="E92" i="37" s="1"/>
  <c r="G29" i="37"/>
  <c r="F29" i="37"/>
  <c r="E29" i="37"/>
  <c r="D29" i="37"/>
  <c r="C29" i="37"/>
  <c r="H25" i="37"/>
  <c r="E89" i="37" s="1"/>
  <c r="G25" i="37"/>
  <c r="F25" i="37"/>
  <c r="E25" i="37"/>
  <c r="D25" i="37"/>
  <c r="C25" i="37"/>
  <c r="H22" i="37"/>
  <c r="H30" i="37" s="1"/>
  <c r="G22" i="37"/>
  <c r="G30" i="37" s="1"/>
  <c r="F22" i="37"/>
  <c r="F30" i="37" s="1"/>
  <c r="E22" i="37"/>
  <c r="D22" i="37"/>
  <c r="C22" i="37"/>
  <c r="C30" i="37" s="1"/>
  <c r="F15" i="36"/>
  <c r="E15" i="36"/>
  <c r="D15" i="36"/>
  <c r="C15" i="36"/>
  <c r="G14" i="36"/>
  <c r="F14" i="36"/>
  <c r="E14" i="36"/>
  <c r="D14" i="36"/>
  <c r="C14" i="36"/>
  <c r="B14" i="36"/>
  <c r="G13" i="36"/>
  <c r="G15" i="36" s="1"/>
  <c r="F13" i="36"/>
  <c r="E13" i="36"/>
  <c r="D13" i="36"/>
  <c r="C13" i="36"/>
  <c r="B13" i="36"/>
  <c r="B15" i="36" s="1"/>
  <c r="G10" i="36"/>
  <c r="F10" i="36"/>
  <c r="E10" i="36"/>
  <c r="D10" i="36"/>
  <c r="C10" i="36"/>
  <c r="B10" i="36"/>
  <c r="B11" i="36" s="1"/>
  <c r="B17" i="36" s="1"/>
  <c r="B21" i="36" s="1"/>
  <c r="C9" i="36"/>
  <c r="C11" i="36" s="1"/>
  <c r="C17" i="36" s="1"/>
  <c r="C96" i="38" l="1"/>
  <c r="F96" i="38"/>
  <c r="G96" i="38"/>
  <c r="C60" i="38"/>
  <c r="D60" i="38"/>
  <c r="G60" i="38"/>
  <c r="E36" i="38"/>
  <c r="E92" i="38" s="1"/>
  <c r="E96" i="38" s="1"/>
  <c r="H60" i="38"/>
  <c r="E94" i="37"/>
  <c r="G95" i="37" s="1"/>
  <c r="D9" i="36"/>
  <c r="C21" i="36"/>
  <c r="E60" i="38" l="1"/>
  <c r="D11" i="36"/>
  <c r="D17" i="36" s="1"/>
  <c r="D21" i="36" s="1"/>
  <c r="E9" i="36"/>
  <c r="E11" i="36" l="1"/>
  <c r="E17" i="36" s="1"/>
  <c r="E21" i="36" s="1"/>
  <c r="F9" i="36"/>
  <c r="F11" i="36" s="1"/>
  <c r="F17" i="36" s="1"/>
  <c r="F21" i="36" l="1"/>
  <c r="G9" i="36"/>
  <c r="G11" i="36" s="1"/>
  <c r="G17" i="36" s="1"/>
  <c r="G21" i="36" s="1"/>
  <c r="G41" i="35" l="1"/>
  <c r="F41" i="35"/>
  <c r="E41" i="35"/>
  <c r="H40" i="35"/>
  <c r="G40" i="35"/>
  <c r="F40" i="35"/>
  <c r="E40" i="35"/>
  <c r="D40" i="35"/>
  <c r="D41" i="35" s="1"/>
  <c r="C40" i="35"/>
  <c r="C41" i="35" s="1"/>
  <c r="G35" i="35"/>
  <c r="F35" i="35"/>
  <c r="E35" i="35"/>
  <c r="D35" i="35"/>
  <c r="C35" i="35"/>
  <c r="H28" i="35"/>
  <c r="H35" i="35" s="1"/>
  <c r="H41" i="35" s="1"/>
  <c r="G20" i="35"/>
  <c r="F20" i="35"/>
  <c r="H19" i="35"/>
  <c r="G19" i="35"/>
  <c r="F19" i="35"/>
  <c r="E19" i="35"/>
  <c r="D19" i="35"/>
  <c r="C19" i="35"/>
  <c r="H16" i="35"/>
  <c r="G16" i="35"/>
  <c r="F16" i="35"/>
  <c r="E16" i="35"/>
  <c r="D16" i="35"/>
  <c r="C16" i="35"/>
  <c r="H13" i="35"/>
  <c r="H20" i="35" s="1"/>
  <c r="G13" i="35"/>
  <c r="F13" i="35"/>
  <c r="E13" i="35"/>
  <c r="E20" i="35" s="1"/>
  <c r="D13" i="35"/>
  <c r="D20" i="35" s="1"/>
  <c r="C13" i="35"/>
  <c r="C20" i="35" s="1"/>
  <c r="C21" i="35" s="1"/>
  <c r="C42" i="35" s="1"/>
  <c r="C45" i="35" s="1"/>
  <c r="D8" i="35"/>
  <c r="D21" i="35" s="1"/>
  <c r="D42" i="35" l="1"/>
  <c r="E8" i="35" l="1"/>
  <c r="E21" i="35" s="1"/>
  <c r="E42" i="35" s="1"/>
  <c r="D45" i="35"/>
  <c r="E45" i="35" l="1"/>
  <c r="F8" i="35"/>
  <c r="G8" i="35" l="1"/>
  <c r="G21" i="35" s="1"/>
  <c r="G42" i="35" s="1"/>
  <c r="F21" i="35"/>
  <c r="F42" i="35" s="1"/>
  <c r="F45" i="35" s="1"/>
  <c r="G45" i="35" l="1"/>
  <c r="H8" i="35"/>
  <c r="H21" i="35" s="1"/>
  <c r="H42" i="35" s="1"/>
  <c r="H45" i="35" s="1"/>
  <c r="G19" i="34" l="1"/>
  <c r="F19" i="34"/>
  <c r="E19" i="34"/>
  <c r="D19" i="34"/>
  <c r="C19" i="34"/>
  <c r="H18" i="34"/>
  <c r="H17" i="34"/>
  <c r="H16" i="34"/>
  <c r="H15" i="34"/>
  <c r="H14" i="34"/>
  <c r="H19" i="34" s="1"/>
  <c r="G11" i="34"/>
  <c r="G20" i="34" s="1"/>
  <c r="F11" i="34"/>
  <c r="F20" i="34" s="1"/>
  <c r="E11" i="34"/>
  <c r="E20" i="34" s="1"/>
  <c r="D11" i="34"/>
  <c r="D20" i="34" s="1"/>
  <c r="C11" i="34"/>
  <c r="C20" i="34" s="1"/>
  <c r="H9" i="34"/>
  <c r="H100" i="33"/>
  <c r="G99" i="33"/>
  <c r="F99" i="33"/>
  <c r="E99" i="33"/>
  <c r="D99" i="33"/>
  <c r="G98" i="33"/>
  <c r="G100" i="33" s="1"/>
  <c r="F98" i="33"/>
  <c r="F100" i="33" s="1"/>
  <c r="E98" i="33"/>
  <c r="E100" i="33" s="1"/>
  <c r="D98" i="33"/>
  <c r="D100" i="33" s="1"/>
  <c r="H96" i="33"/>
  <c r="G96" i="33"/>
  <c r="F96" i="33"/>
  <c r="E96" i="33"/>
  <c r="D96" i="33"/>
  <c r="B96" i="33"/>
  <c r="G95" i="33"/>
  <c r="B91" i="33"/>
  <c r="H90" i="33"/>
  <c r="G90" i="33"/>
  <c r="F90" i="33"/>
  <c r="E90" i="33"/>
  <c r="D90" i="33"/>
  <c r="G89" i="33"/>
  <c r="E85" i="33"/>
  <c r="D85" i="33"/>
  <c r="C84" i="33"/>
  <c r="H82" i="33"/>
  <c r="G81" i="33"/>
  <c r="F81" i="33"/>
  <c r="E80" i="33"/>
  <c r="D80" i="33"/>
  <c r="D86" i="33" s="1"/>
  <c r="H79" i="33"/>
  <c r="G79" i="33"/>
  <c r="F79" i="33"/>
  <c r="E79" i="33"/>
  <c r="H78" i="33"/>
  <c r="G78" i="33"/>
  <c r="F78" i="33"/>
  <c r="E78" i="33"/>
  <c r="D78" i="33"/>
  <c r="C78" i="33"/>
  <c r="H77" i="33"/>
  <c r="G77" i="33"/>
  <c r="F77" i="33"/>
  <c r="E77" i="33"/>
  <c r="D77" i="33"/>
  <c r="C77" i="33"/>
  <c r="C57" i="33"/>
  <c r="C56" i="33"/>
  <c r="C55" i="33"/>
  <c r="H40" i="33"/>
  <c r="H85" i="33" s="1"/>
  <c r="G40" i="33"/>
  <c r="G85" i="33" s="1"/>
  <c r="F40" i="33"/>
  <c r="F85" i="33" s="1"/>
  <c r="E40" i="33"/>
  <c r="D40" i="33"/>
  <c r="C40" i="33"/>
  <c r="C85" i="33" s="1"/>
  <c r="H34" i="33"/>
  <c r="H84" i="33" s="1"/>
  <c r="G34" i="33"/>
  <c r="G84" i="33" s="1"/>
  <c r="F34" i="33"/>
  <c r="F84" i="33" s="1"/>
  <c r="E34" i="33"/>
  <c r="E84" i="33" s="1"/>
  <c r="D34" i="33"/>
  <c r="D84" i="33" s="1"/>
  <c r="C34" i="33"/>
  <c r="H27" i="33"/>
  <c r="G27" i="33"/>
  <c r="G82" i="33" s="1"/>
  <c r="F27" i="33"/>
  <c r="F82" i="33" s="1"/>
  <c r="E27" i="33"/>
  <c r="E82" i="33" s="1"/>
  <c r="D27" i="33"/>
  <c r="D82" i="33" s="1"/>
  <c r="C27" i="33"/>
  <c r="C82" i="33" s="1"/>
  <c r="H23" i="33"/>
  <c r="H81" i="33" s="1"/>
  <c r="G23" i="33"/>
  <c r="F23" i="33"/>
  <c r="F41" i="33" s="1"/>
  <c r="E23" i="33"/>
  <c r="E81" i="33" s="1"/>
  <c r="D23" i="33"/>
  <c r="D81" i="33" s="1"/>
  <c r="C23" i="33"/>
  <c r="C81" i="33" s="1"/>
  <c r="H17" i="33"/>
  <c r="H80" i="33" s="1"/>
  <c r="G17" i="33"/>
  <c r="G80" i="33" s="1"/>
  <c r="F17" i="33"/>
  <c r="F80" i="33" s="1"/>
  <c r="E17" i="33"/>
  <c r="D17" i="33"/>
  <c r="D41" i="33" s="1"/>
  <c r="C17" i="33"/>
  <c r="C80" i="33" s="1"/>
  <c r="C86" i="33" s="1"/>
  <c r="B72" i="32"/>
  <c r="B71" i="32"/>
  <c r="B70" i="32"/>
  <c r="B69" i="32"/>
  <c r="C25" i="32"/>
  <c r="C24" i="32"/>
  <c r="C23" i="32"/>
  <c r="G17" i="32"/>
  <c r="G16" i="32"/>
  <c r="F16" i="32"/>
  <c r="E16" i="32"/>
  <c r="D16" i="32"/>
  <c r="C16" i="32"/>
  <c r="H15" i="32"/>
  <c r="H16" i="32" s="1"/>
  <c r="H13" i="32"/>
  <c r="G13" i="32"/>
  <c r="F13" i="32"/>
  <c r="F17" i="32" s="1"/>
  <c r="E13" i="32"/>
  <c r="E17" i="32" s="1"/>
  <c r="D13" i="32"/>
  <c r="C13" i="32"/>
  <c r="C17" i="32" s="1"/>
  <c r="E16" i="31"/>
  <c r="D16" i="31"/>
  <c r="G15" i="31"/>
  <c r="F15" i="31"/>
  <c r="E15" i="31"/>
  <c r="D15" i="31"/>
  <c r="C15" i="31"/>
  <c r="B15" i="31"/>
  <c r="G14" i="31"/>
  <c r="G16" i="31" s="1"/>
  <c r="F14" i="31"/>
  <c r="F16" i="31" s="1"/>
  <c r="E14" i="31"/>
  <c r="D14" i="31"/>
  <c r="C14" i="31"/>
  <c r="C16" i="31" s="1"/>
  <c r="B14" i="31"/>
  <c r="B16" i="31" s="1"/>
  <c r="F11" i="31"/>
  <c r="F18" i="31" s="1"/>
  <c r="B11" i="31"/>
  <c r="B18" i="31" s="1"/>
  <c r="B21" i="31" s="1"/>
  <c r="G10" i="31"/>
  <c r="F10" i="31"/>
  <c r="E10" i="31"/>
  <c r="E11" i="31" s="1"/>
  <c r="E18" i="31" s="1"/>
  <c r="E21" i="31" s="1"/>
  <c r="D10" i="31"/>
  <c r="C10" i="31"/>
  <c r="C11" i="31" s="1"/>
  <c r="C18" i="31" s="1"/>
  <c r="B10" i="31"/>
  <c r="H11" i="34" l="1"/>
  <c r="H20" i="34" s="1"/>
  <c r="G86" i="33"/>
  <c r="E86" i="33"/>
  <c r="F86" i="33"/>
  <c r="H86" i="33"/>
  <c r="E41" i="33"/>
  <c r="C41" i="33"/>
  <c r="G41" i="33"/>
  <c r="H41" i="33"/>
  <c r="D17" i="32"/>
  <c r="H17" i="32"/>
  <c r="B73" i="32"/>
  <c r="B74" i="32" s="1"/>
  <c r="A77" i="32" s="1"/>
  <c r="F21" i="31"/>
  <c r="G9" i="31"/>
  <c r="G11" i="31" s="1"/>
  <c r="G18" i="31" s="1"/>
  <c r="G21" i="31" s="1"/>
  <c r="D9" i="31"/>
  <c r="D11" i="31" s="1"/>
  <c r="D18" i="31" s="1"/>
  <c r="D21" i="31" s="1"/>
  <c r="C21" i="31"/>
  <c r="A81" i="32" l="1"/>
  <c r="A80" i="32"/>
  <c r="A78" i="32"/>
  <c r="A79" i="32"/>
  <c r="C15" i="30" l="1"/>
  <c r="G14" i="30"/>
  <c r="F14" i="30"/>
  <c r="E14" i="30"/>
  <c r="D14" i="30"/>
  <c r="C14" i="30"/>
  <c r="H13" i="30"/>
  <c r="H12" i="30"/>
  <c r="H10" i="30"/>
  <c r="G10" i="30"/>
  <c r="G15" i="30" s="1"/>
  <c r="F10" i="30"/>
  <c r="F15" i="30" s="1"/>
  <c r="E10" i="30"/>
  <c r="E15" i="30" s="1"/>
  <c r="D10" i="30"/>
  <c r="D15" i="30" s="1"/>
  <c r="C10" i="30"/>
  <c r="H94" i="29"/>
  <c r="G94" i="29"/>
  <c r="F94" i="29"/>
  <c r="E94" i="29"/>
  <c r="D94" i="29"/>
  <c r="H93" i="29"/>
  <c r="H95" i="29" s="1"/>
  <c r="G93" i="29"/>
  <c r="G95" i="29" s="1"/>
  <c r="F93" i="29"/>
  <c r="F95" i="29" s="1"/>
  <c r="E93" i="29"/>
  <c r="E95" i="29" s="1"/>
  <c r="D93" i="29"/>
  <c r="D95" i="29" s="1"/>
  <c r="H91" i="29"/>
  <c r="G91" i="29"/>
  <c r="F91" i="29"/>
  <c r="E91" i="29"/>
  <c r="D91" i="29"/>
  <c r="B91" i="29"/>
  <c r="H87" i="29"/>
  <c r="G87" i="29"/>
  <c r="F87" i="29"/>
  <c r="E87" i="29"/>
  <c r="D87" i="29"/>
  <c r="H86" i="29"/>
  <c r="G86" i="29"/>
  <c r="F86" i="29"/>
  <c r="E86" i="29"/>
  <c r="D86" i="29"/>
  <c r="F80" i="29"/>
  <c r="E79" i="29"/>
  <c r="C78" i="29"/>
  <c r="H77" i="29"/>
  <c r="H76" i="29"/>
  <c r="G76" i="29"/>
  <c r="E76" i="29"/>
  <c r="H75" i="29"/>
  <c r="G75" i="29"/>
  <c r="F75" i="29"/>
  <c r="E75" i="29"/>
  <c r="D75" i="29"/>
  <c r="C75" i="29"/>
  <c r="H74" i="29"/>
  <c r="G74" i="29"/>
  <c r="F74" i="29"/>
  <c r="E74" i="29"/>
  <c r="D74" i="29"/>
  <c r="C74" i="29"/>
  <c r="A55" i="29"/>
  <c r="A53" i="29"/>
  <c r="H43" i="29"/>
  <c r="H81" i="29" s="1"/>
  <c r="G43" i="29"/>
  <c r="G81" i="29" s="1"/>
  <c r="F43" i="29"/>
  <c r="F81" i="29" s="1"/>
  <c r="E43" i="29"/>
  <c r="E81" i="29" s="1"/>
  <c r="D43" i="29"/>
  <c r="D81" i="29" s="1"/>
  <c r="C43" i="29"/>
  <c r="C81" i="29" s="1"/>
  <c r="H40" i="29"/>
  <c r="H80" i="29" s="1"/>
  <c r="G40" i="29"/>
  <c r="G44" i="29" s="1"/>
  <c r="F40" i="29"/>
  <c r="E40" i="29"/>
  <c r="E80" i="29" s="1"/>
  <c r="D40" i="29"/>
  <c r="D80" i="29" s="1"/>
  <c r="C40" i="29"/>
  <c r="C80" i="29" s="1"/>
  <c r="H28" i="29"/>
  <c r="H79" i="29" s="1"/>
  <c r="G28" i="29"/>
  <c r="G79" i="29" s="1"/>
  <c r="F28" i="29"/>
  <c r="F79" i="29" s="1"/>
  <c r="E28" i="29"/>
  <c r="E44" i="29" s="1"/>
  <c r="C28" i="29"/>
  <c r="C79" i="29" s="1"/>
  <c r="D24" i="29"/>
  <c r="D28" i="29" s="1"/>
  <c r="D79" i="29" s="1"/>
  <c r="H22" i="29"/>
  <c r="H78" i="29" s="1"/>
  <c r="G22" i="29"/>
  <c r="G78" i="29" s="1"/>
  <c r="F22" i="29"/>
  <c r="F78" i="29" s="1"/>
  <c r="E22" i="29"/>
  <c r="E78" i="29" s="1"/>
  <c r="D22" i="29"/>
  <c r="D78" i="29" s="1"/>
  <c r="C22" i="29"/>
  <c r="H17" i="29"/>
  <c r="G17" i="29"/>
  <c r="G77" i="29" s="1"/>
  <c r="F17" i="29"/>
  <c r="F44" i="29" s="1"/>
  <c r="E17" i="29"/>
  <c r="E77" i="29" s="1"/>
  <c r="D17" i="29"/>
  <c r="D44" i="29" s="1"/>
  <c r="C17" i="29"/>
  <c r="C44" i="29" s="1"/>
  <c r="D103" i="28"/>
  <c r="H102" i="28"/>
  <c r="H103" i="28" s="1"/>
  <c r="G102" i="28"/>
  <c r="G103" i="28" s="1"/>
  <c r="F102" i="28"/>
  <c r="F103" i="28" s="1"/>
  <c r="E102" i="28"/>
  <c r="E103" i="28" s="1"/>
  <c r="D102" i="28"/>
  <c r="H100" i="28"/>
  <c r="G100" i="28"/>
  <c r="F100" i="28"/>
  <c r="E100" i="28"/>
  <c r="D100" i="28"/>
  <c r="B100" i="28"/>
  <c r="H96" i="28"/>
  <c r="G96" i="28"/>
  <c r="F96" i="28"/>
  <c r="E96" i="28"/>
  <c r="D96" i="28"/>
  <c r="H95" i="28"/>
  <c r="G95" i="28"/>
  <c r="F95" i="28"/>
  <c r="E95" i="28"/>
  <c r="D95" i="28"/>
  <c r="H94" i="28"/>
  <c r="G94" i="28"/>
  <c r="F94" i="28"/>
  <c r="E94" i="28"/>
  <c r="D94" i="28"/>
  <c r="E89" i="28"/>
  <c r="H87" i="28"/>
  <c r="G87" i="28"/>
  <c r="C87" i="28"/>
  <c r="G86" i="28"/>
  <c r="F86" i="28"/>
  <c r="E86" i="28"/>
  <c r="G85" i="28"/>
  <c r="E85" i="28"/>
  <c r="D85" i="28"/>
  <c r="C85" i="28"/>
  <c r="E84" i="28"/>
  <c r="H83" i="28"/>
  <c r="G83" i="28"/>
  <c r="E83" i="28"/>
  <c r="H82" i="28"/>
  <c r="H99" i="28" s="1"/>
  <c r="G82" i="28"/>
  <c r="G99" i="28" s="1"/>
  <c r="F82" i="28"/>
  <c r="E82" i="28"/>
  <c r="D82" i="28"/>
  <c r="C82" i="28"/>
  <c r="H81" i="28"/>
  <c r="G81" i="28"/>
  <c r="F81" i="28"/>
  <c r="E81" i="28"/>
  <c r="D81" i="28"/>
  <c r="C81" i="28"/>
  <c r="C55" i="28"/>
  <c r="C54" i="28"/>
  <c r="C53" i="28"/>
  <c r="H44" i="28"/>
  <c r="H89" i="28" s="1"/>
  <c r="G44" i="28"/>
  <c r="G89" i="28" s="1"/>
  <c r="F44" i="28"/>
  <c r="F89" i="28" s="1"/>
  <c r="E44" i="28"/>
  <c r="D44" i="28"/>
  <c r="D89" i="28" s="1"/>
  <c r="C44" i="28"/>
  <c r="C89" i="28" s="1"/>
  <c r="H41" i="28"/>
  <c r="G41" i="28"/>
  <c r="F41" i="28"/>
  <c r="F87" i="28" s="1"/>
  <c r="E41" i="28"/>
  <c r="E87" i="28" s="1"/>
  <c r="D41" i="28"/>
  <c r="D87" i="28" s="1"/>
  <c r="C41" i="28"/>
  <c r="H28" i="28"/>
  <c r="H86" i="28" s="1"/>
  <c r="G28" i="28"/>
  <c r="F28" i="28"/>
  <c r="E28" i="28"/>
  <c r="D28" i="28"/>
  <c r="D86" i="28" s="1"/>
  <c r="C28" i="28"/>
  <c r="C86" i="28" s="1"/>
  <c r="H22" i="28"/>
  <c r="H85" i="28" s="1"/>
  <c r="G22" i="28"/>
  <c r="F22" i="28"/>
  <c r="F85" i="28" s="1"/>
  <c r="E22" i="28"/>
  <c r="E45" i="28" s="1"/>
  <c r="D22" i="28"/>
  <c r="C22" i="28"/>
  <c r="C45" i="28" s="1"/>
  <c r="H18" i="28"/>
  <c r="H84" i="28" s="1"/>
  <c r="G18" i="28"/>
  <c r="G84" i="28" s="1"/>
  <c r="G90" i="28" s="1"/>
  <c r="F18" i="28"/>
  <c r="F84" i="28" s="1"/>
  <c r="E18" i="28"/>
  <c r="D18" i="28"/>
  <c r="D84" i="28" s="1"/>
  <c r="D90" i="28" s="1"/>
  <c r="C18" i="28"/>
  <c r="C84" i="28" s="1"/>
  <c r="C90" i="28" s="1"/>
  <c r="H110" i="27"/>
  <c r="G110" i="27"/>
  <c r="F110" i="27"/>
  <c r="E110" i="27"/>
  <c r="D110" i="27"/>
  <c r="H109" i="27"/>
  <c r="H111" i="27" s="1"/>
  <c r="G109" i="27"/>
  <c r="G111" i="27" s="1"/>
  <c r="F109" i="27"/>
  <c r="F111" i="27" s="1"/>
  <c r="E109" i="27"/>
  <c r="E111" i="27" s="1"/>
  <c r="D109" i="27"/>
  <c r="D111" i="27" s="1"/>
  <c r="H107" i="27"/>
  <c r="G107" i="27"/>
  <c r="F107" i="27"/>
  <c r="E107" i="27"/>
  <c r="D107" i="27"/>
  <c r="B107" i="27"/>
  <c r="H103" i="27"/>
  <c r="G103" i="27"/>
  <c r="F103" i="27"/>
  <c r="E103" i="27"/>
  <c r="D103" i="27"/>
  <c r="H102" i="27"/>
  <c r="G102" i="27"/>
  <c r="F102" i="27"/>
  <c r="E102" i="27"/>
  <c r="D102" i="27"/>
  <c r="H101" i="27"/>
  <c r="G101" i="27"/>
  <c r="F101" i="27"/>
  <c r="E101" i="27"/>
  <c r="D101" i="27"/>
  <c r="E96" i="27"/>
  <c r="D96" i="27"/>
  <c r="C94" i="27"/>
  <c r="H93" i="27"/>
  <c r="G92" i="27"/>
  <c r="F92" i="27"/>
  <c r="E91" i="27"/>
  <c r="D91" i="27"/>
  <c r="H90" i="27"/>
  <c r="G90" i="27"/>
  <c r="E90" i="27"/>
  <c r="H89" i="27"/>
  <c r="H106" i="27" s="1"/>
  <c r="G89" i="27"/>
  <c r="F89" i="27"/>
  <c r="E89" i="27"/>
  <c r="D89" i="27"/>
  <c r="C89" i="27"/>
  <c r="H88" i="27"/>
  <c r="G88" i="27"/>
  <c r="F88" i="27"/>
  <c r="E88" i="27"/>
  <c r="D88" i="27"/>
  <c r="C88" i="27"/>
  <c r="A67" i="27"/>
  <c r="A66" i="27"/>
  <c r="A65" i="27"/>
  <c r="H38" i="27"/>
  <c r="H96" i="27" s="1"/>
  <c r="G38" i="27"/>
  <c r="G96" i="27" s="1"/>
  <c r="F38" i="27"/>
  <c r="F96" i="27" s="1"/>
  <c r="E38" i="27"/>
  <c r="D38" i="27"/>
  <c r="C38" i="27"/>
  <c r="C96" i="27" s="1"/>
  <c r="H35" i="27"/>
  <c r="H94" i="27" s="1"/>
  <c r="G35" i="27"/>
  <c r="G94" i="27" s="1"/>
  <c r="F35" i="27"/>
  <c r="F94" i="27" s="1"/>
  <c r="E35" i="27"/>
  <c r="E94" i="27" s="1"/>
  <c r="D35" i="27"/>
  <c r="D94" i="27" s="1"/>
  <c r="C35" i="27"/>
  <c r="H26" i="27"/>
  <c r="G26" i="27"/>
  <c r="G93" i="27" s="1"/>
  <c r="F26" i="27"/>
  <c r="F93" i="27" s="1"/>
  <c r="E26" i="27"/>
  <c r="E93" i="27" s="1"/>
  <c r="D26" i="27"/>
  <c r="D93" i="27" s="1"/>
  <c r="C26" i="27"/>
  <c r="C93" i="27" s="1"/>
  <c r="H21" i="27"/>
  <c r="H92" i="27" s="1"/>
  <c r="G21" i="27"/>
  <c r="F21" i="27"/>
  <c r="E21" i="27"/>
  <c r="E92" i="27" s="1"/>
  <c r="D21" i="27"/>
  <c r="D92" i="27" s="1"/>
  <c r="C21" i="27"/>
  <c r="C92" i="27" s="1"/>
  <c r="H17" i="27"/>
  <c r="H91" i="27" s="1"/>
  <c r="G17" i="27"/>
  <c r="G91" i="27" s="1"/>
  <c r="F17" i="27"/>
  <c r="F91" i="27" s="1"/>
  <c r="E17" i="27"/>
  <c r="D17" i="27"/>
  <c r="C17" i="27"/>
  <c r="C91" i="27" s="1"/>
  <c r="C97" i="27" s="1"/>
  <c r="H112" i="25"/>
  <c r="G112" i="25"/>
  <c r="F112" i="25"/>
  <c r="E112" i="25"/>
  <c r="D112" i="25"/>
  <c r="B112" i="25"/>
  <c r="H111" i="25"/>
  <c r="G111" i="25"/>
  <c r="F111" i="25"/>
  <c r="E111" i="25"/>
  <c r="E113" i="25" s="1"/>
  <c r="D111" i="25"/>
  <c r="B111" i="25"/>
  <c r="H110" i="25"/>
  <c r="G110" i="25"/>
  <c r="F110" i="25"/>
  <c r="E110" i="25"/>
  <c r="D110" i="25"/>
  <c r="B110" i="25"/>
  <c r="H109" i="25"/>
  <c r="G109" i="25"/>
  <c r="F109" i="25"/>
  <c r="E109" i="25"/>
  <c r="D109" i="25"/>
  <c r="B109" i="25"/>
  <c r="H108" i="25"/>
  <c r="H113" i="25" s="1"/>
  <c r="G108" i="25"/>
  <c r="G113" i="25" s="1"/>
  <c r="F108" i="25"/>
  <c r="F113" i="25" s="1"/>
  <c r="E108" i="25"/>
  <c r="D108" i="25"/>
  <c r="D113" i="25" s="1"/>
  <c r="B108" i="25"/>
  <c r="H106" i="25"/>
  <c r="G106" i="25"/>
  <c r="F106" i="25"/>
  <c r="E106" i="25"/>
  <c r="D106" i="25"/>
  <c r="B106" i="25"/>
  <c r="H102" i="25"/>
  <c r="G102" i="25"/>
  <c r="F102" i="25"/>
  <c r="E102" i="25"/>
  <c r="D102" i="25"/>
  <c r="H101" i="25"/>
  <c r="G101" i="25"/>
  <c r="F101" i="25"/>
  <c r="E101" i="25"/>
  <c r="D101" i="25"/>
  <c r="G96" i="25"/>
  <c r="D96" i="25"/>
  <c r="C96" i="25"/>
  <c r="E95" i="25"/>
  <c r="H94" i="25"/>
  <c r="G94" i="25"/>
  <c r="C94" i="25"/>
  <c r="F93" i="25"/>
  <c r="E93" i="25"/>
  <c r="G92" i="25"/>
  <c r="E92" i="25"/>
  <c r="D92" i="25"/>
  <c r="C92" i="25"/>
  <c r="E91" i="25"/>
  <c r="C91" i="25"/>
  <c r="H90" i="25"/>
  <c r="G90" i="25"/>
  <c r="F90" i="25"/>
  <c r="E90" i="25"/>
  <c r="C90" i="25"/>
  <c r="H89" i="25"/>
  <c r="H105" i="25" s="1"/>
  <c r="G89" i="25"/>
  <c r="F89" i="25"/>
  <c r="E89" i="25"/>
  <c r="D89" i="25"/>
  <c r="C89" i="25"/>
  <c r="H88" i="25"/>
  <c r="G88" i="25"/>
  <c r="F88" i="25"/>
  <c r="E88" i="25"/>
  <c r="D88" i="25"/>
  <c r="C88" i="25"/>
  <c r="C67" i="25"/>
  <c r="C66" i="25"/>
  <c r="C65" i="25"/>
  <c r="H44" i="25"/>
  <c r="H96" i="25" s="1"/>
  <c r="G44" i="25"/>
  <c r="F44" i="25"/>
  <c r="F96" i="25" s="1"/>
  <c r="E44" i="25"/>
  <c r="E96" i="25" s="1"/>
  <c r="D44" i="25"/>
  <c r="C44" i="25"/>
  <c r="H42" i="25"/>
  <c r="H95" i="25" s="1"/>
  <c r="G42" i="25"/>
  <c r="G95" i="25" s="1"/>
  <c r="F42" i="25"/>
  <c r="F95" i="25" s="1"/>
  <c r="E42" i="25"/>
  <c r="D42" i="25"/>
  <c r="D95" i="25" s="1"/>
  <c r="C42" i="25"/>
  <c r="C95" i="25" s="1"/>
  <c r="H40" i="25"/>
  <c r="G40" i="25"/>
  <c r="F40" i="25"/>
  <c r="F94" i="25" s="1"/>
  <c r="E40" i="25"/>
  <c r="E94" i="25" s="1"/>
  <c r="D40" i="25"/>
  <c r="D94" i="25" s="1"/>
  <c r="C40" i="25"/>
  <c r="H28" i="25"/>
  <c r="H93" i="25" s="1"/>
  <c r="G28" i="25"/>
  <c r="G45" i="25" s="1"/>
  <c r="F28" i="25"/>
  <c r="E28" i="25"/>
  <c r="E45" i="25" s="1"/>
  <c r="D28" i="25"/>
  <c r="D93" i="25" s="1"/>
  <c r="C28" i="25"/>
  <c r="C45" i="25" s="1"/>
  <c r="D25" i="25"/>
  <c r="H23" i="25"/>
  <c r="H92" i="25" s="1"/>
  <c r="G23" i="25"/>
  <c r="F23" i="25"/>
  <c r="F92" i="25" s="1"/>
  <c r="E23" i="25"/>
  <c r="D23" i="25"/>
  <c r="C23" i="25"/>
  <c r="H17" i="25"/>
  <c r="H91" i="25" s="1"/>
  <c r="G17" i="25"/>
  <c r="G91" i="25" s="1"/>
  <c r="F17" i="25"/>
  <c r="F91" i="25" s="1"/>
  <c r="E17" i="25"/>
  <c r="D17" i="25"/>
  <c r="D91" i="25" s="1"/>
  <c r="C17" i="25"/>
  <c r="C54" i="26"/>
  <c r="C53" i="26"/>
  <c r="C52" i="26"/>
  <c r="C51" i="26"/>
  <c r="C56" i="26" s="1"/>
  <c r="E57" i="26" s="1"/>
  <c r="A3" i="26"/>
  <c r="A2" i="26"/>
  <c r="A1" i="26"/>
  <c r="E27" i="24"/>
  <c r="D27" i="24"/>
  <c r="C27" i="24"/>
  <c r="H26" i="24"/>
  <c r="G26" i="24"/>
  <c r="F26" i="24"/>
  <c r="E26" i="24"/>
  <c r="D26" i="24"/>
  <c r="C26" i="24"/>
  <c r="H22" i="24"/>
  <c r="H27" i="24" s="1"/>
  <c r="G22" i="24"/>
  <c r="G27" i="24" s="1"/>
  <c r="F22" i="24"/>
  <c r="F27" i="24" s="1"/>
  <c r="E22" i="24"/>
  <c r="D22" i="24"/>
  <c r="C22" i="24"/>
  <c r="E19" i="23"/>
  <c r="G18" i="23"/>
  <c r="F18" i="23"/>
  <c r="E18" i="23"/>
  <c r="D18" i="23"/>
  <c r="C18" i="23"/>
  <c r="B18" i="23"/>
  <c r="G17" i="23"/>
  <c r="F17" i="23"/>
  <c r="E17" i="23"/>
  <c r="D17" i="23"/>
  <c r="C17" i="23"/>
  <c r="B17" i="23"/>
  <c r="G16" i="23"/>
  <c r="F16" i="23"/>
  <c r="E16" i="23"/>
  <c r="D16" i="23"/>
  <c r="C16" i="23"/>
  <c r="B16" i="23"/>
  <c r="G15" i="23"/>
  <c r="F15" i="23"/>
  <c r="E15" i="23"/>
  <c r="D15" i="23"/>
  <c r="D19" i="23" s="1"/>
  <c r="C15" i="23"/>
  <c r="B15" i="23"/>
  <c r="G14" i="23"/>
  <c r="G19" i="23" s="1"/>
  <c r="F14" i="23"/>
  <c r="F19" i="23" s="1"/>
  <c r="E14" i="23"/>
  <c r="D14" i="23"/>
  <c r="C14" i="23"/>
  <c r="C19" i="23" s="1"/>
  <c r="B14" i="23"/>
  <c r="B19" i="23" s="1"/>
  <c r="C10" i="23"/>
  <c r="C22" i="23" s="1"/>
  <c r="B10" i="23"/>
  <c r="G9" i="23"/>
  <c r="F9" i="23"/>
  <c r="F10" i="23" s="1"/>
  <c r="F22" i="23" s="1"/>
  <c r="E9" i="23"/>
  <c r="E10" i="23" s="1"/>
  <c r="E22" i="23" s="1"/>
  <c r="E26" i="23" s="1"/>
  <c r="D9" i="23"/>
  <c r="C9" i="23"/>
  <c r="B9" i="23"/>
  <c r="H14" i="30" l="1"/>
  <c r="H15" i="30" s="1"/>
  <c r="H82" i="29"/>
  <c r="E82" i="29"/>
  <c r="G82" i="29"/>
  <c r="H44" i="29"/>
  <c r="F77" i="29"/>
  <c r="F82" i="29" s="1"/>
  <c r="G80" i="29"/>
  <c r="C77" i="29"/>
  <c r="C82" i="29" s="1"/>
  <c r="D77" i="29"/>
  <c r="D82" i="29" s="1"/>
  <c r="F90" i="28"/>
  <c r="E90" i="28"/>
  <c r="H90" i="28"/>
  <c r="H45" i="28"/>
  <c r="D45" i="28"/>
  <c r="F45" i="28"/>
  <c r="G45" i="28"/>
  <c r="E97" i="27"/>
  <c r="D97" i="27"/>
  <c r="F97" i="27"/>
  <c r="G97" i="27"/>
  <c r="H97" i="27"/>
  <c r="D39" i="27"/>
  <c r="F39" i="27"/>
  <c r="G39" i="27"/>
  <c r="H39" i="27"/>
  <c r="E39" i="27"/>
  <c r="C39" i="27"/>
  <c r="D97" i="25"/>
  <c r="F97" i="25"/>
  <c r="G97" i="25"/>
  <c r="H97" i="25"/>
  <c r="E97" i="25"/>
  <c r="G93" i="25"/>
  <c r="F45" i="25"/>
  <c r="H45" i="25"/>
  <c r="C93" i="25"/>
  <c r="C97" i="25" s="1"/>
  <c r="D45" i="25"/>
  <c r="C26" i="23"/>
  <c r="D8" i="23"/>
  <c r="D10" i="23" s="1"/>
  <c r="D22" i="23" s="1"/>
  <c r="D26" i="23" s="1"/>
  <c r="F26" i="23"/>
  <c r="G8" i="23"/>
  <c r="G10" i="23" s="1"/>
  <c r="G22" i="23" s="1"/>
  <c r="G26" i="23" s="1"/>
  <c r="B22" i="23"/>
  <c r="B26" i="23" s="1"/>
  <c r="G29" i="19" l="1"/>
  <c r="F29" i="19"/>
  <c r="E29" i="19"/>
  <c r="D29" i="19"/>
  <c r="C29" i="19"/>
  <c r="H17" i="19" l="1"/>
  <c r="H37" i="5"/>
  <c r="H35" i="5"/>
  <c r="H33" i="5"/>
  <c r="H26" i="5"/>
  <c r="H22" i="5"/>
  <c r="H16" i="5"/>
  <c r="H38" i="5" s="1"/>
  <c r="H58" i="1"/>
  <c r="H54" i="1"/>
  <c r="H52" i="1"/>
  <c r="H36" i="1"/>
  <c r="H28" i="1"/>
  <c r="H16" i="1"/>
  <c r="H48" i="3"/>
  <c r="H44" i="3"/>
  <c r="H42" i="3"/>
  <c r="H32" i="3"/>
  <c r="H25" i="3"/>
  <c r="H16" i="3"/>
  <c r="H49" i="3" s="1"/>
  <c r="H46" i="7"/>
  <c r="H43" i="7"/>
  <c r="H41" i="7"/>
  <c r="H30" i="7"/>
  <c r="H25" i="7"/>
  <c r="H16" i="7"/>
  <c r="H44" i="9"/>
  <c r="H39" i="9"/>
  <c r="H37" i="9"/>
  <c r="H26" i="9"/>
  <c r="H21" i="9"/>
  <c r="H16" i="9"/>
  <c r="H49" i="11"/>
  <c r="H43" i="11"/>
  <c r="H41" i="11"/>
  <c r="H31" i="11"/>
  <c r="H24" i="11"/>
  <c r="H16" i="11"/>
  <c r="H35" i="15"/>
  <c r="H37" i="15"/>
  <c r="H33" i="15"/>
  <c r="H25" i="15"/>
  <c r="H22" i="15"/>
  <c r="H16" i="15"/>
  <c r="H45" i="13"/>
  <c r="H41" i="13"/>
  <c r="H39" i="13"/>
  <c r="H25" i="13"/>
  <c r="H22" i="13"/>
  <c r="H17" i="13"/>
  <c r="F35" i="5"/>
  <c r="G35" i="5"/>
  <c r="C37" i="5"/>
  <c r="E39" i="20"/>
  <c r="E42" i="20" s="1"/>
  <c r="E41" i="20"/>
  <c r="H59" i="1" l="1"/>
  <c r="H45" i="9"/>
  <c r="H50" i="11"/>
  <c r="H38" i="15"/>
  <c r="H46" i="13"/>
  <c r="H47" i="7"/>
  <c r="C10" i="19"/>
  <c r="D85" i="5" l="1"/>
  <c r="H99" i="5"/>
  <c r="H100" i="5" s="1"/>
  <c r="G99" i="5"/>
  <c r="G100" i="5" s="1"/>
  <c r="F99" i="5"/>
  <c r="F100" i="5" s="1"/>
  <c r="E99" i="5"/>
  <c r="E100" i="5" s="1"/>
  <c r="D99" i="5"/>
  <c r="D100" i="5" s="1"/>
  <c r="B99" i="5"/>
  <c r="B98" i="5"/>
  <c r="B97" i="5"/>
  <c r="H93" i="5"/>
  <c r="G93" i="5"/>
  <c r="F93" i="5"/>
  <c r="E93" i="5"/>
  <c r="D93" i="5"/>
  <c r="B93" i="5"/>
  <c r="H92" i="5"/>
  <c r="G92" i="5"/>
  <c r="F92" i="5"/>
  <c r="E92" i="5"/>
  <c r="D92" i="5"/>
  <c r="B92" i="5"/>
  <c r="A51" i="5"/>
  <c r="A50" i="5"/>
  <c r="A49" i="5"/>
  <c r="H85" i="5"/>
  <c r="H113" i="1"/>
  <c r="G113" i="1"/>
  <c r="F113" i="1"/>
  <c r="E113" i="1"/>
  <c r="D113" i="1"/>
  <c r="B113" i="1"/>
  <c r="H112" i="1"/>
  <c r="G112" i="1"/>
  <c r="F112" i="1"/>
  <c r="E112" i="1"/>
  <c r="D112" i="1"/>
  <c r="B112" i="1"/>
  <c r="H111" i="1"/>
  <c r="G111" i="1"/>
  <c r="F111" i="1"/>
  <c r="E111" i="1"/>
  <c r="D111" i="1"/>
  <c r="B111" i="1"/>
  <c r="H110" i="1"/>
  <c r="G110" i="1"/>
  <c r="F110" i="1"/>
  <c r="E110" i="1"/>
  <c r="D110" i="1"/>
  <c r="B110" i="1"/>
  <c r="B109" i="1"/>
  <c r="G107" i="1"/>
  <c r="H104" i="1"/>
  <c r="G104" i="1"/>
  <c r="F104" i="1"/>
  <c r="E104" i="1"/>
  <c r="D104" i="1"/>
  <c r="B104" i="1"/>
  <c r="H103" i="1"/>
  <c r="G103" i="1"/>
  <c r="F103" i="1"/>
  <c r="E103" i="1"/>
  <c r="D103" i="1"/>
  <c r="B103" i="1"/>
  <c r="G101" i="1"/>
  <c r="C66" i="1"/>
  <c r="C65" i="1"/>
  <c r="A64" i="1"/>
  <c r="H110" i="3"/>
  <c r="G110" i="3"/>
  <c r="F110" i="3"/>
  <c r="E110" i="3"/>
  <c r="D110" i="3"/>
  <c r="B110" i="3"/>
  <c r="H109" i="3"/>
  <c r="G109" i="3"/>
  <c r="F109" i="3"/>
  <c r="E109" i="3"/>
  <c r="D109" i="3"/>
  <c r="B109" i="3"/>
  <c r="H108" i="3"/>
  <c r="G108" i="3"/>
  <c r="F108" i="3"/>
  <c r="E108" i="3"/>
  <c r="D108" i="3"/>
  <c r="B108" i="3"/>
  <c r="H107" i="3"/>
  <c r="G107" i="3"/>
  <c r="F107" i="3"/>
  <c r="E107" i="3"/>
  <c r="D107" i="3"/>
  <c r="B107" i="3"/>
  <c r="B106" i="3"/>
  <c r="H101" i="3"/>
  <c r="G101" i="3"/>
  <c r="F101" i="3"/>
  <c r="E101" i="3"/>
  <c r="D101" i="3"/>
  <c r="B101" i="3"/>
  <c r="H100" i="3"/>
  <c r="G100" i="3"/>
  <c r="F100" i="3"/>
  <c r="E100" i="3"/>
  <c r="D100" i="3"/>
  <c r="B100" i="3"/>
  <c r="C62" i="3"/>
  <c r="C61" i="3"/>
  <c r="C60" i="3"/>
  <c r="H105" i="7"/>
  <c r="G105" i="7"/>
  <c r="F105" i="7"/>
  <c r="E105" i="7"/>
  <c r="D105" i="7"/>
  <c r="B105" i="7"/>
  <c r="H104" i="7"/>
  <c r="G104" i="7"/>
  <c r="F104" i="7"/>
  <c r="E104" i="7"/>
  <c r="D104" i="7"/>
  <c r="B104" i="7"/>
  <c r="B103" i="7"/>
  <c r="C60" i="7"/>
  <c r="A59" i="7"/>
  <c r="A58" i="7"/>
  <c r="H97" i="9"/>
  <c r="G97" i="9"/>
  <c r="F97" i="9"/>
  <c r="E97" i="9"/>
  <c r="D97" i="9"/>
  <c r="B97" i="9"/>
  <c r="H96" i="9"/>
  <c r="G96" i="9"/>
  <c r="F96" i="9"/>
  <c r="E96" i="9"/>
  <c r="D96" i="9"/>
  <c r="B96" i="9"/>
  <c r="B95" i="9"/>
  <c r="H90" i="9"/>
  <c r="G90" i="9"/>
  <c r="F90" i="9"/>
  <c r="E90" i="9"/>
  <c r="D90" i="9"/>
  <c r="B90" i="9"/>
  <c r="A54" i="9"/>
  <c r="A53" i="9"/>
  <c r="A52" i="9"/>
  <c r="B118" i="11"/>
  <c r="H117" i="11"/>
  <c r="G117" i="11"/>
  <c r="F117" i="11"/>
  <c r="E117" i="11"/>
  <c r="D117" i="11"/>
  <c r="B117" i="11"/>
  <c r="H116" i="11"/>
  <c r="G116" i="11"/>
  <c r="F116" i="11"/>
  <c r="E116" i="11"/>
  <c r="D116" i="11"/>
  <c r="B116" i="11"/>
  <c r="H115" i="11"/>
  <c r="G115" i="11"/>
  <c r="F115" i="11"/>
  <c r="E115" i="11"/>
  <c r="D115" i="11"/>
  <c r="B115" i="11"/>
  <c r="H114" i="11"/>
  <c r="G114" i="11"/>
  <c r="F114" i="11"/>
  <c r="E114" i="11"/>
  <c r="D114" i="11"/>
  <c r="B114" i="11"/>
  <c r="H113" i="11"/>
  <c r="G113" i="11"/>
  <c r="F113" i="11"/>
  <c r="E113" i="11"/>
  <c r="D113" i="11"/>
  <c r="B113" i="11"/>
  <c r="H112" i="11"/>
  <c r="G112" i="11"/>
  <c r="F112" i="11"/>
  <c r="E112" i="11"/>
  <c r="D112" i="11"/>
  <c r="B112" i="11"/>
  <c r="H106" i="11"/>
  <c r="G106" i="11"/>
  <c r="F106" i="11"/>
  <c r="E106" i="11"/>
  <c r="D106" i="11"/>
  <c r="B106" i="11"/>
  <c r="H105" i="11"/>
  <c r="G105" i="11"/>
  <c r="F105" i="11"/>
  <c r="E105" i="11"/>
  <c r="D105" i="11"/>
  <c r="B105" i="11"/>
  <c r="H104" i="11"/>
  <c r="G104" i="11"/>
  <c r="F104" i="11"/>
  <c r="E104" i="11"/>
  <c r="D104" i="11"/>
  <c r="B104" i="11"/>
  <c r="H103" i="11"/>
  <c r="G103" i="11"/>
  <c r="F103" i="11"/>
  <c r="E103" i="11"/>
  <c r="D103" i="11"/>
  <c r="B103" i="11"/>
  <c r="H102" i="11"/>
  <c r="G102" i="11"/>
  <c r="F102" i="11"/>
  <c r="E102" i="11"/>
  <c r="D102" i="11"/>
  <c r="B102" i="11"/>
  <c r="H101" i="11"/>
  <c r="G101" i="11"/>
  <c r="F101" i="11"/>
  <c r="E101" i="11"/>
  <c r="D101" i="11"/>
  <c r="B101" i="11"/>
  <c r="H109" i="11"/>
  <c r="C61" i="11"/>
  <c r="C60" i="11"/>
  <c r="C59" i="11"/>
  <c r="H106" i="7" l="1"/>
  <c r="D98" i="9"/>
  <c r="D106" i="7"/>
  <c r="F114" i="1"/>
  <c r="H111" i="3"/>
  <c r="D118" i="11"/>
  <c r="E111" i="3"/>
  <c r="D114" i="1"/>
  <c r="G111" i="3"/>
  <c r="E118" i="11"/>
  <c r="F106" i="7"/>
  <c r="H114" i="1"/>
  <c r="G106" i="7"/>
  <c r="G118" i="11"/>
  <c r="G114" i="1"/>
  <c r="E114" i="1"/>
  <c r="D111" i="3"/>
  <c r="F111" i="3"/>
  <c r="E106" i="7"/>
  <c r="E98" i="9"/>
  <c r="G98" i="9"/>
  <c r="F98" i="9"/>
  <c r="H98" i="9"/>
  <c r="F118" i="11"/>
  <c r="H118" i="11"/>
  <c r="H81" i="15"/>
  <c r="H80" i="15"/>
  <c r="H79" i="15"/>
  <c r="H78" i="15"/>
  <c r="H100" i="15"/>
  <c r="G100" i="15"/>
  <c r="F100" i="15"/>
  <c r="E100" i="15"/>
  <c r="D100" i="15"/>
  <c r="B100" i="15"/>
  <c r="H99" i="15"/>
  <c r="G99" i="15"/>
  <c r="F99" i="15"/>
  <c r="E99" i="15"/>
  <c r="D99" i="15"/>
  <c r="B99" i="15"/>
  <c r="H98" i="15"/>
  <c r="G98" i="15"/>
  <c r="F98" i="15"/>
  <c r="E98" i="15"/>
  <c r="D98" i="15"/>
  <c r="B98" i="15"/>
  <c r="B97" i="15"/>
  <c r="G95" i="15"/>
  <c r="H92" i="15"/>
  <c r="G92" i="15"/>
  <c r="F92" i="15"/>
  <c r="E92" i="15"/>
  <c r="D92" i="15"/>
  <c r="B92" i="15"/>
  <c r="H91" i="15"/>
  <c r="G91" i="15"/>
  <c r="F91" i="15"/>
  <c r="E91" i="15"/>
  <c r="D91" i="15"/>
  <c r="B91" i="15"/>
  <c r="H90" i="15"/>
  <c r="G90" i="15"/>
  <c r="F90" i="15"/>
  <c r="E90" i="15"/>
  <c r="D90" i="15"/>
  <c r="B90" i="15"/>
  <c r="H89" i="15"/>
  <c r="G89" i="15"/>
  <c r="F89" i="15"/>
  <c r="E89" i="15"/>
  <c r="D89" i="15"/>
  <c r="B89" i="15"/>
  <c r="H88" i="15"/>
  <c r="G88" i="15"/>
  <c r="F88" i="15"/>
  <c r="E88" i="15"/>
  <c r="D88" i="15"/>
  <c r="B88" i="15"/>
  <c r="H87" i="15"/>
  <c r="G87" i="15"/>
  <c r="F87" i="15"/>
  <c r="E87" i="15"/>
  <c r="D87" i="15"/>
  <c r="B87" i="15"/>
  <c r="H86" i="15"/>
  <c r="G86" i="15"/>
  <c r="F86" i="15"/>
  <c r="E86" i="15"/>
  <c r="D86" i="15"/>
  <c r="G85" i="15"/>
  <c r="H95" i="15"/>
  <c r="A51" i="15"/>
  <c r="A50" i="15"/>
  <c r="A49" i="15"/>
  <c r="E101" i="15" l="1"/>
  <c r="D101" i="15"/>
  <c r="F101" i="15"/>
  <c r="G101" i="15"/>
  <c r="H101" i="15"/>
  <c r="D96" i="15" l="1"/>
  <c r="G96" i="15"/>
  <c r="F96" i="15"/>
  <c r="H96" i="15"/>
  <c r="E96" i="15"/>
  <c r="H96" i="13" l="1"/>
  <c r="D95" i="13"/>
  <c r="E95" i="13"/>
  <c r="F95" i="13"/>
  <c r="H95" i="13"/>
  <c r="C95" i="13"/>
  <c r="D94" i="13"/>
  <c r="E94" i="13"/>
  <c r="F94" i="13"/>
  <c r="H94" i="13"/>
  <c r="C94" i="13"/>
  <c r="D93" i="13"/>
  <c r="E93" i="13"/>
  <c r="F93" i="13"/>
  <c r="H93" i="13"/>
  <c r="C93" i="13"/>
  <c r="D92" i="13"/>
  <c r="E92" i="13"/>
  <c r="F92" i="13"/>
  <c r="C92" i="13"/>
  <c r="B112" i="13"/>
  <c r="H111" i="13"/>
  <c r="G111" i="13"/>
  <c r="F111" i="13"/>
  <c r="E111" i="13"/>
  <c r="D111" i="13"/>
  <c r="B111" i="13"/>
  <c r="H110" i="13"/>
  <c r="G110" i="13"/>
  <c r="F110" i="13"/>
  <c r="E110" i="13"/>
  <c r="D110" i="13"/>
  <c r="B110" i="13"/>
  <c r="H109" i="13"/>
  <c r="G109" i="13"/>
  <c r="F109" i="13"/>
  <c r="E109" i="13"/>
  <c r="D109" i="13"/>
  <c r="B109" i="13"/>
  <c r="B108" i="13"/>
  <c r="H103" i="13"/>
  <c r="G103" i="13"/>
  <c r="F103" i="13"/>
  <c r="E103" i="13"/>
  <c r="D103" i="13"/>
  <c r="H91" i="13"/>
  <c r="G91" i="13"/>
  <c r="F91" i="13"/>
  <c r="E91" i="13"/>
  <c r="H90" i="13"/>
  <c r="H106" i="13" s="1"/>
  <c r="G90" i="13"/>
  <c r="F90" i="13"/>
  <c r="E90" i="13"/>
  <c r="D90" i="13"/>
  <c r="C90" i="13"/>
  <c r="H89" i="13"/>
  <c r="G89" i="13"/>
  <c r="F89" i="13"/>
  <c r="E89" i="13"/>
  <c r="D89" i="13"/>
  <c r="C89" i="13"/>
  <c r="C67" i="13"/>
  <c r="C66" i="13"/>
  <c r="C65" i="13"/>
  <c r="D112" i="13" l="1"/>
  <c r="E112" i="13"/>
  <c r="F112" i="13"/>
  <c r="G112" i="13"/>
  <c r="H112" i="13"/>
  <c r="A2" i="22" l="1"/>
  <c r="A1" i="22"/>
  <c r="D9" i="21" l="1"/>
  <c r="H27" i="19"/>
  <c r="H25" i="19"/>
  <c r="H24" i="19"/>
  <c r="H23" i="19"/>
  <c r="H21" i="19"/>
  <c r="H19" i="19"/>
  <c r="G22" i="5"/>
  <c r="G82" i="5" s="1"/>
  <c r="H82" i="5"/>
  <c r="F22" i="5"/>
  <c r="F82" i="5" s="1"/>
  <c r="E22" i="5"/>
  <c r="E82" i="5" s="1"/>
  <c r="D22" i="5"/>
  <c r="D82" i="5" s="1"/>
  <c r="C22" i="5"/>
  <c r="C82" i="5" s="1"/>
  <c r="H84" i="5"/>
  <c r="H83" i="5"/>
  <c r="H81" i="5"/>
  <c r="H97" i="1"/>
  <c r="H95" i="1"/>
  <c r="H94" i="1"/>
  <c r="H93" i="1"/>
  <c r="H92" i="1"/>
  <c r="H89" i="3"/>
  <c r="H90" i="3"/>
  <c r="H91" i="3"/>
  <c r="H92" i="3"/>
  <c r="H93" i="3"/>
  <c r="H94" i="3"/>
  <c r="G30" i="7"/>
  <c r="G88" i="7" s="1"/>
  <c r="H88" i="7"/>
  <c r="F30" i="7"/>
  <c r="F88" i="7" s="1"/>
  <c r="H86" i="7"/>
  <c r="H87" i="7"/>
  <c r="H89" i="7"/>
  <c r="H91" i="7"/>
  <c r="H83" i="9"/>
  <c r="H82" i="9"/>
  <c r="H81" i="9"/>
  <c r="H80" i="9"/>
  <c r="H79" i="9"/>
  <c r="H95" i="11"/>
  <c r="H91" i="11"/>
  <c r="H90" i="11"/>
  <c r="H77" i="15"/>
  <c r="H76" i="15"/>
  <c r="H92" i="13"/>
  <c r="H41" i="20"/>
  <c r="H39" i="20"/>
  <c r="H33" i="20"/>
  <c r="H23" i="20"/>
  <c r="C53" i="22" s="1"/>
  <c r="H15" i="20"/>
  <c r="C52" i="22" s="1"/>
  <c r="H29" i="19" l="1"/>
  <c r="H30" i="19" s="1"/>
  <c r="C54" i="22"/>
  <c r="C56" i="22" s="1"/>
  <c r="H82" i="15"/>
  <c r="H96" i="1"/>
  <c r="H90" i="7"/>
  <c r="H92" i="7" s="1"/>
  <c r="H98" i="1"/>
  <c r="G18" i="21"/>
  <c r="H95" i="3"/>
  <c r="G15" i="21"/>
  <c r="H84" i="9"/>
  <c r="H85" i="9" s="1"/>
  <c r="H92" i="11"/>
  <c r="H94" i="11"/>
  <c r="H93" i="11"/>
  <c r="H97" i="13"/>
  <c r="H98" i="13" s="1"/>
  <c r="G17" i="21"/>
  <c r="G16" i="21"/>
  <c r="G14" i="21"/>
  <c r="G13" i="21"/>
  <c r="G12" i="21"/>
  <c r="H42" i="20"/>
  <c r="G9" i="21" s="1"/>
  <c r="C41" i="20"/>
  <c r="D17" i="19"/>
  <c r="E17" i="19"/>
  <c r="F17" i="19"/>
  <c r="G17" i="19"/>
  <c r="C17" i="19"/>
  <c r="D37" i="5"/>
  <c r="E37" i="5"/>
  <c r="F37" i="5"/>
  <c r="G37" i="5"/>
  <c r="E35" i="5"/>
  <c r="E85" i="5" s="1"/>
  <c r="F85" i="5"/>
  <c r="G85" i="5"/>
  <c r="C35" i="5"/>
  <c r="C85" i="5" s="1"/>
  <c r="C33" i="5"/>
  <c r="C84" i="5" s="1"/>
  <c r="D26" i="5"/>
  <c r="D83" i="5" s="1"/>
  <c r="E26" i="5"/>
  <c r="E83" i="5" s="1"/>
  <c r="F26" i="5"/>
  <c r="F83" i="5" s="1"/>
  <c r="G26" i="5"/>
  <c r="G83" i="5" s="1"/>
  <c r="C26" i="5"/>
  <c r="C83" i="5" s="1"/>
  <c r="C16" i="5"/>
  <c r="C81" i="5" s="1"/>
  <c r="D58" i="1"/>
  <c r="D97" i="1" s="1"/>
  <c r="E58" i="1"/>
  <c r="E97" i="1" s="1"/>
  <c r="F58" i="1"/>
  <c r="F97" i="1" s="1"/>
  <c r="G58" i="1"/>
  <c r="G97" i="1" s="1"/>
  <c r="C58" i="1"/>
  <c r="C97" i="1" s="1"/>
  <c r="D54" i="1"/>
  <c r="D96" i="1" s="1"/>
  <c r="E54" i="1"/>
  <c r="E96" i="1" s="1"/>
  <c r="F54" i="1"/>
  <c r="F96" i="1" s="1"/>
  <c r="G54" i="1"/>
  <c r="G96" i="1" s="1"/>
  <c r="C54" i="1"/>
  <c r="C96" i="1" s="1"/>
  <c r="D52" i="1"/>
  <c r="D95" i="1" s="1"/>
  <c r="E52" i="1"/>
  <c r="E95" i="1" s="1"/>
  <c r="F52" i="1"/>
  <c r="F95" i="1" s="1"/>
  <c r="G52" i="1"/>
  <c r="G95" i="1" s="1"/>
  <c r="C52" i="1"/>
  <c r="C95" i="1" s="1"/>
  <c r="D36" i="1"/>
  <c r="D94" i="1" s="1"/>
  <c r="E36" i="1"/>
  <c r="E94" i="1" s="1"/>
  <c r="F36" i="1"/>
  <c r="F94" i="1" s="1"/>
  <c r="G36" i="1"/>
  <c r="G94" i="1" s="1"/>
  <c r="C36" i="1"/>
  <c r="C94" i="1" s="1"/>
  <c r="D28" i="1"/>
  <c r="D93" i="1" s="1"/>
  <c r="E28" i="1"/>
  <c r="E93" i="1" s="1"/>
  <c r="F28" i="1"/>
  <c r="F93" i="1" s="1"/>
  <c r="G28" i="1"/>
  <c r="G93" i="1" s="1"/>
  <c r="C28" i="1"/>
  <c r="C93" i="1" s="1"/>
  <c r="C16" i="1"/>
  <c r="C92" i="1" s="1"/>
  <c r="D48" i="3"/>
  <c r="D94" i="3" s="1"/>
  <c r="E48" i="3"/>
  <c r="E94" i="3" s="1"/>
  <c r="F48" i="3"/>
  <c r="F94" i="3" s="1"/>
  <c r="G48" i="3"/>
  <c r="G94" i="3" s="1"/>
  <c r="C48" i="3"/>
  <c r="C94" i="3" s="1"/>
  <c r="D44" i="3"/>
  <c r="D93" i="3" s="1"/>
  <c r="E44" i="3"/>
  <c r="E93" i="3" s="1"/>
  <c r="F44" i="3"/>
  <c r="F93" i="3" s="1"/>
  <c r="G44" i="3"/>
  <c r="G93" i="3" s="1"/>
  <c r="C44" i="3"/>
  <c r="C93" i="3" s="1"/>
  <c r="D42" i="3"/>
  <c r="D92" i="3" s="1"/>
  <c r="E42" i="3"/>
  <c r="E92" i="3" s="1"/>
  <c r="F42" i="3"/>
  <c r="F92" i="3" s="1"/>
  <c r="G42" i="3"/>
  <c r="G92" i="3" s="1"/>
  <c r="C42" i="3"/>
  <c r="C92" i="3" s="1"/>
  <c r="D32" i="3"/>
  <c r="D91" i="3" s="1"/>
  <c r="E32" i="3"/>
  <c r="E91" i="3" s="1"/>
  <c r="F32" i="3"/>
  <c r="F91" i="3" s="1"/>
  <c r="G32" i="3"/>
  <c r="G91" i="3" s="1"/>
  <c r="C32" i="3"/>
  <c r="C91" i="3" s="1"/>
  <c r="D25" i="3"/>
  <c r="D90" i="3" s="1"/>
  <c r="E25" i="3"/>
  <c r="E90" i="3" s="1"/>
  <c r="F25" i="3"/>
  <c r="F90" i="3" s="1"/>
  <c r="G25" i="3"/>
  <c r="G90" i="3" s="1"/>
  <c r="C25" i="3"/>
  <c r="C90" i="3" s="1"/>
  <c r="C16" i="3"/>
  <c r="C89" i="3" s="1"/>
  <c r="D46" i="7"/>
  <c r="D91" i="7" s="1"/>
  <c r="E46" i="7"/>
  <c r="E91" i="7" s="1"/>
  <c r="F46" i="7"/>
  <c r="F91" i="7" s="1"/>
  <c r="G46" i="7"/>
  <c r="G91" i="7" s="1"/>
  <c r="C46" i="7"/>
  <c r="C91" i="7" s="1"/>
  <c r="D43" i="7"/>
  <c r="D90" i="7" s="1"/>
  <c r="E43" i="7"/>
  <c r="E90" i="7" s="1"/>
  <c r="F43" i="7"/>
  <c r="F90" i="7" s="1"/>
  <c r="G43" i="7"/>
  <c r="G90" i="7" s="1"/>
  <c r="C43" i="7"/>
  <c r="C90" i="7" s="1"/>
  <c r="D41" i="7"/>
  <c r="D89" i="7" s="1"/>
  <c r="E41" i="7"/>
  <c r="E89" i="7" s="1"/>
  <c r="F41" i="7"/>
  <c r="F89" i="7" s="1"/>
  <c r="G41" i="7"/>
  <c r="G89" i="7" s="1"/>
  <c r="C41" i="7"/>
  <c r="C89" i="7" s="1"/>
  <c r="D30" i="7"/>
  <c r="D88" i="7" s="1"/>
  <c r="E30" i="7"/>
  <c r="E88" i="7" s="1"/>
  <c r="C30" i="7"/>
  <c r="C88" i="7" s="1"/>
  <c r="D25" i="7"/>
  <c r="D87" i="7" s="1"/>
  <c r="E25" i="7"/>
  <c r="E87" i="7" s="1"/>
  <c r="F25" i="7"/>
  <c r="F87" i="7" s="1"/>
  <c r="G25" i="7"/>
  <c r="G87" i="7" s="1"/>
  <c r="C25" i="7"/>
  <c r="C87" i="7" s="1"/>
  <c r="C16" i="7"/>
  <c r="C86" i="7" s="1"/>
  <c r="C44" i="9"/>
  <c r="C84" i="9" s="1"/>
  <c r="D44" i="9"/>
  <c r="D84" i="9" s="1"/>
  <c r="E44" i="9"/>
  <c r="E84" i="9" s="1"/>
  <c r="F44" i="9"/>
  <c r="F84" i="9" s="1"/>
  <c r="G44" i="9"/>
  <c r="D39" i="9"/>
  <c r="D83" i="9" s="1"/>
  <c r="E39" i="9"/>
  <c r="E83" i="9" s="1"/>
  <c r="F39" i="9"/>
  <c r="F83" i="9" s="1"/>
  <c r="G39" i="9"/>
  <c r="G83" i="9" s="1"/>
  <c r="C39" i="9"/>
  <c r="C83" i="9" s="1"/>
  <c r="C37" i="9"/>
  <c r="C82" i="9" s="1"/>
  <c r="D26" i="9"/>
  <c r="D81" i="9" s="1"/>
  <c r="E26" i="9"/>
  <c r="E81" i="9" s="1"/>
  <c r="F26" i="9"/>
  <c r="F81" i="9" s="1"/>
  <c r="G26" i="9"/>
  <c r="G81" i="9" s="1"/>
  <c r="C26" i="9"/>
  <c r="C81" i="9" s="1"/>
  <c r="C21" i="9"/>
  <c r="C80" i="9" s="1"/>
  <c r="C16" i="9"/>
  <c r="C79" i="9" s="1"/>
  <c r="D49" i="11"/>
  <c r="E49" i="11"/>
  <c r="F49" i="11"/>
  <c r="G49" i="11"/>
  <c r="C49" i="11"/>
  <c r="D43" i="11"/>
  <c r="E43" i="11"/>
  <c r="F43" i="11"/>
  <c r="G43" i="11"/>
  <c r="C43" i="11"/>
  <c r="D41" i="11"/>
  <c r="E41" i="11"/>
  <c r="F41" i="11"/>
  <c r="G41" i="11"/>
  <c r="C41" i="11"/>
  <c r="D31" i="11"/>
  <c r="E31" i="11"/>
  <c r="F31" i="11"/>
  <c r="G31" i="11"/>
  <c r="C31" i="11"/>
  <c r="D24" i="11"/>
  <c r="E24" i="11"/>
  <c r="F24" i="11"/>
  <c r="G24" i="11"/>
  <c r="C24" i="11"/>
  <c r="C16" i="11"/>
  <c r="D37" i="15"/>
  <c r="D81" i="15" s="1"/>
  <c r="E37" i="15"/>
  <c r="E81" i="15" s="1"/>
  <c r="F37" i="15"/>
  <c r="F81" i="15" s="1"/>
  <c r="G37" i="15"/>
  <c r="G81" i="15" s="1"/>
  <c r="D35" i="15"/>
  <c r="D80" i="15" s="1"/>
  <c r="E35" i="15"/>
  <c r="E80" i="15" s="1"/>
  <c r="F35" i="15"/>
  <c r="F80" i="15" s="1"/>
  <c r="G35" i="15"/>
  <c r="G80" i="15" s="1"/>
  <c r="C35" i="15"/>
  <c r="C80" i="15" s="1"/>
  <c r="C37" i="15"/>
  <c r="C81" i="15" s="1"/>
  <c r="D33" i="15"/>
  <c r="E33" i="15"/>
  <c r="F33" i="15"/>
  <c r="G33" i="15"/>
  <c r="C33" i="15"/>
  <c r="D25" i="15"/>
  <c r="E25" i="15"/>
  <c r="F25" i="15"/>
  <c r="G25" i="15"/>
  <c r="C25" i="15"/>
  <c r="D22" i="15"/>
  <c r="E22" i="15"/>
  <c r="F22" i="15"/>
  <c r="G22" i="15"/>
  <c r="C22" i="15"/>
  <c r="C16" i="15"/>
  <c r="D45" i="13"/>
  <c r="E45" i="13"/>
  <c r="F45" i="13"/>
  <c r="G45" i="13"/>
  <c r="C45" i="13"/>
  <c r="D41" i="13"/>
  <c r="E41" i="13"/>
  <c r="F41" i="13"/>
  <c r="G41" i="13"/>
  <c r="C41" i="13"/>
  <c r="C39" i="13"/>
  <c r="D25" i="13"/>
  <c r="E25" i="13"/>
  <c r="F25" i="13"/>
  <c r="G25" i="13"/>
  <c r="G94" i="13" s="1"/>
  <c r="C25" i="13"/>
  <c r="D22" i="13"/>
  <c r="E22" i="13"/>
  <c r="F22" i="13"/>
  <c r="G22" i="13"/>
  <c r="G93" i="13" s="1"/>
  <c r="C22" i="13"/>
  <c r="C17" i="13"/>
  <c r="G41" i="20"/>
  <c r="F41" i="20"/>
  <c r="D41" i="20"/>
  <c r="D39" i="20"/>
  <c r="F39" i="20"/>
  <c r="G39" i="20"/>
  <c r="C39" i="20"/>
  <c r="C33" i="20"/>
  <c r="C23" i="20"/>
  <c r="C15" i="20"/>
  <c r="C98" i="1" l="1"/>
  <c r="C85" i="9"/>
  <c r="G84" i="9"/>
  <c r="G77" i="15"/>
  <c r="D78" i="15"/>
  <c r="F77" i="15"/>
  <c r="C78" i="15"/>
  <c r="C76" i="15"/>
  <c r="F78" i="15"/>
  <c r="E77" i="15"/>
  <c r="D77" i="15"/>
  <c r="G78" i="15"/>
  <c r="C77" i="15"/>
  <c r="E78" i="15"/>
  <c r="C79" i="15"/>
  <c r="C82" i="15" s="1"/>
  <c r="E79" i="15"/>
  <c r="D79" i="15"/>
  <c r="F79" i="15"/>
  <c r="G79" i="15"/>
  <c r="C96" i="13"/>
  <c r="G96" i="13"/>
  <c r="D96" i="13"/>
  <c r="F96" i="13"/>
  <c r="E96" i="13"/>
  <c r="C97" i="13"/>
  <c r="C98" i="13" s="1"/>
  <c r="F97" i="13"/>
  <c r="D97" i="13"/>
  <c r="D98" i="13" s="1"/>
  <c r="G97" i="13"/>
  <c r="G46" i="13"/>
  <c r="E97" i="13"/>
  <c r="E98" i="13" s="1"/>
  <c r="C92" i="7"/>
  <c r="H96" i="11"/>
  <c r="G20" i="21"/>
  <c r="G19" i="21"/>
  <c r="H86" i="5"/>
  <c r="H87" i="5" s="1"/>
  <c r="C95" i="3"/>
  <c r="D91" i="11"/>
  <c r="E93" i="11"/>
  <c r="C90" i="11"/>
  <c r="F92" i="11"/>
  <c r="C94" i="11"/>
  <c r="E95" i="11"/>
  <c r="C91" i="11"/>
  <c r="E92" i="11"/>
  <c r="G94" i="11"/>
  <c r="D95" i="11"/>
  <c r="D92" i="11"/>
  <c r="F94" i="11"/>
  <c r="G91" i="11"/>
  <c r="F91" i="11"/>
  <c r="C93" i="11"/>
  <c r="E94" i="11"/>
  <c r="E91" i="11"/>
  <c r="G93" i="11"/>
  <c r="D94" i="11"/>
  <c r="F93" i="11"/>
  <c r="C95" i="11"/>
  <c r="C92" i="11"/>
  <c r="G95" i="11"/>
  <c r="G92" i="11"/>
  <c r="D93" i="11"/>
  <c r="F95" i="11"/>
  <c r="C38" i="5"/>
  <c r="C59" i="1"/>
  <c r="B18" i="21" s="1"/>
  <c r="C49" i="3"/>
  <c r="B17" i="21" s="1"/>
  <c r="C47" i="7"/>
  <c r="B16" i="21" s="1"/>
  <c r="C45" i="9"/>
  <c r="B15" i="21" s="1"/>
  <c r="C50" i="11"/>
  <c r="B14" i="21" s="1"/>
  <c r="C38" i="15"/>
  <c r="B13" i="21" s="1"/>
  <c r="C46" i="13"/>
  <c r="B12" i="21" s="1"/>
  <c r="C42" i="20"/>
  <c r="B9" i="21" s="1"/>
  <c r="G21" i="21" l="1"/>
  <c r="F98" i="13"/>
  <c r="C86" i="5"/>
  <c r="C87" i="5" s="1"/>
  <c r="B19" i="21"/>
  <c r="C96" i="11"/>
  <c r="E30" i="19"/>
  <c r="G30" i="19"/>
  <c r="C30" i="19"/>
  <c r="F30" i="19"/>
  <c r="D30" i="19"/>
  <c r="E20" i="21" l="1"/>
  <c r="D20" i="21"/>
  <c r="C20" i="21"/>
  <c r="B20" i="21"/>
  <c r="B21" i="21" s="1"/>
  <c r="F20" i="21"/>
  <c r="D15" i="20"/>
  <c r="D23" i="20"/>
  <c r="D39" i="13"/>
  <c r="E15" i="20" l="1"/>
  <c r="E23" i="20"/>
  <c r="G15" i="20" l="1"/>
  <c r="F15" i="20"/>
  <c r="G23" i="20"/>
  <c r="F23" i="20"/>
  <c r="D33" i="5"/>
  <c r="D84" i="5" s="1"/>
  <c r="D21" i="9" l="1"/>
  <c r="D80" i="9" l="1"/>
  <c r="E21" i="9"/>
  <c r="E80" i="9" l="1"/>
  <c r="G21" i="9"/>
  <c r="F21" i="9"/>
  <c r="G80" i="9" l="1"/>
  <c r="F80" i="9"/>
  <c r="D33" i="20" l="1"/>
  <c r="E33" i="20" l="1"/>
  <c r="G33" i="20" l="1"/>
  <c r="F33" i="20"/>
  <c r="D42" i="20" l="1"/>
  <c r="C9" i="21" s="1"/>
  <c r="E33" i="5" l="1"/>
  <c r="E84" i="5" s="1"/>
  <c r="D37" i="9"/>
  <c r="D82" i="9" l="1"/>
  <c r="G33" i="5"/>
  <c r="G84" i="5" s="1"/>
  <c r="F33" i="5"/>
  <c r="F84" i="5" s="1"/>
  <c r="E37" i="9"/>
  <c r="E82" i="9" l="1"/>
  <c r="G37" i="9"/>
  <c r="F37" i="9"/>
  <c r="F82" i="9" l="1"/>
  <c r="G82" i="9"/>
  <c r="E39" i="13" l="1"/>
  <c r="F39" i="13" l="1"/>
  <c r="G39" i="13" l="1"/>
  <c r="G95" i="13" l="1"/>
  <c r="F42" i="20" l="1"/>
  <c r="E9" i="21" s="1"/>
  <c r="B10" i="21" l="1"/>
  <c r="G42" i="20" l="1"/>
  <c r="F9" i="21" s="1"/>
  <c r="A43" i="13" l="1"/>
  <c r="A38" i="9"/>
  <c r="A34" i="5"/>
  <c r="D17" i="13" l="1"/>
  <c r="D46" i="13" s="1"/>
  <c r="C12" i="21" s="1"/>
  <c r="D16" i="7"/>
  <c r="D86" i="7" s="1"/>
  <c r="D92" i="7" s="1"/>
  <c r="D16" i="1"/>
  <c r="D92" i="1" s="1"/>
  <c r="D98" i="1" s="1"/>
  <c r="D16" i="15"/>
  <c r="A53" i="1"/>
  <c r="D76" i="15" l="1"/>
  <c r="D82" i="15" s="1"/>
  <c r="D16" i="5"/>
  <c r="D59" i="1"/>
  <c r="D16" i="3"/>
  <c r="D47" i="7"/>
  <c r="D16" i="9"/>
  <c r="E16" i="9"/>
  <c r="D16" i="11"/>
  <c r="D38" i="15"/>
  <c r="C13" i="21" s="1"/>
  <c r="E16" i="7"/>
  <c r="E86" i="7" s="1"/>
  <c r="E92" i="7" s="1"/>
  <c r="E16" i="1"/>
  <c r="E92" i="1" s="1"/>
  <c r="E98" i="1" s="1"/>
  <c r="D38" i="5" l="1"/>
  <c r="D81" i="5"/>
  <c r="C18" i="21"/>
  <c r="D49" i="3"/>
  <c r="D89" i="3"/>
  <c r="D95" i="3" s="1"/>
  <c r="C16" i="21"/>
  <c r="E45" i="9"/>
  <c r="D15" i="21" s="1"/>
  <c r="E79" i="9"/>
  <c r="E85" i="9" s="1"/>
  <c r="D45" i="9"/>
  <c r="D79" i="9"/>
  <c r="D85" i="9" s="1"/>
  <c r="D50" i="11"/>
  <c r="C14" i="21" s="1"/>
  <c r="D90" i="11"/>
  <c r="D96" i="11" s="1"/>
  <c r="E16" i="5"/>
  <c r="E59" i="1"/>
  <c r="E16" i="3"/>
  <c r="E47" i="7"/>
  <c r="D16" i="21" s="1"/>
  <c r="E16" i="11"/>
  <c r="E16" i="15"/>
  <c r="E17" i="13"/>
  <c r="E46" i="13" s="1"/>
  <c r="D12" i="21" s="1"/>
  <c r="F17" i="13"/>
  <c r="F46" i="13" s="1"/>
  <c r="E12" i="21" s="1"/>
  <c r="F16" i="15"/>
  <c r="F16" i="9"/>
  <c r="F79" i="9" s="1"/>
  <c r="F85" i="9" s="1"/>
  <c r="B23" i="21"/>
  <c r="B26" i="21" s="1"/>
  <c r="F76" i="15" l="1"/>
  <c r="F82" i="15" s="1"/>
  <c r="E38" i="15"/>
  <c r="D13" i="21" s="1"/>
  <c r="E76" i="15"/>
  <c r="E82" i="15" s="1"/>
  <c r="E38" i="5"/>
  <c r="E81" i="5"/>
  <c r="D86" i="5"/>
  <c r="D87" i="5" s="1"/>
  <c r="C19" i="21"/>
  <c r="D18" i="21"/>
  <c r="E49" i="3"/>
  <c r="E89" i="3"/>
  <c r="E95" i="3" s="1"/>
  <c r="C17" i="21"/>
  <c r="C15" i="21"/>
  <c r="C21" i="21" s="1"/>
  <c r="E50" i="11"/>
  <c r="D14" i="21" s="1"/>
  <c r="E90" i="11"/>
  <c r="E96" i="11" s="1"/>
  <c r="F16" i="5"/>
  <c r="F16" i="1"/>
  <c r="G16" i="3"/>
  <c r="F16" i="3"/>
  <c r="G16" i="7"/>
  <c r="F16" i="7"/>
  <c r="F45" i="9"/>
  <c r="F16" i="11"/>
  <c r="F38" i="15"/>
  <c r="E13" i="21" s="1"/>
  <c r="G16" i="11"/>
  <c r="G50" i="11" s="1"/>
  <c r="G17" i="13"/>
  <c r="G92" i="13" s="1"/>
  <c r="G98" i="13" s="1"/>
  <c r="C10" i="21"/>
  <c r="F38" i="5" l="1"/>
  <c r="F81" i="5"/>
  <c r="E86" i="5"/>
  <c r="E87" i="5" s="1"/>
  <c r="D19" i="21"/>
  <c r="F59" i="1"/>
  <c r="F92" i="1"/>
  <c r="F98" i="1" s="1"/>
  <c r="C23" i="21"/>
  <c r="C26" i="21" s="1"/>
  <c r="D8" i="21" s="1"/>
  <c r="G49" i="3"/>
  <c r="F17" i="21" s="1"/>
  <c r="G89" i="3"/>
  <c r="G95" i="3" s="1"/>
  <c r="F49" i="3"/>
  <c r="F89" i="3"/>
  <c r="F95" i="3" s="1"/>
  <c r="D17" i="21"/>
  <c r="D21" i="21" s="1"/>
  <c r="F47" i="7"/>
  <c r="E16" i="21" s="1"/>
  <c r="F86" i="7"/>
  <c r="F92" i="7" s="1"/>
  <c r="G47" i="7"/>
  <c r="F16" i="21" s="1"/>
  <c r="G86" i="7"/>
  <c r="G92" i="7" s="1"/>
  <c r="E15" i="21"/>
  <c r="F50" i="11"/>
  <c r="E14" i="21" s="1"/>
  <c r="F90" i="11"/>
  <c r="F96" i="11" s="1"/>
  <c r="G90" i="11"/>
  <c r="G96" i="11" s="1"/>
  <c r="G16" i="5"/>
  <c r="G16" i="1"/>
  <c r="G16" i="9"/>
  <c r="G45" i="9" s="1"/>
  <c r="F14" i="21"/>
  <c r="G16" i="15"/>
  <c r="F12" i="21"/>
  <c r="G38" i="15" l="1"/>
  <c r="F13" i="21" s="1"/>
  <c r="G76" i="15"/>
  <c r="G82" i="15" s="1"/>
  <c r="G38" i="5"/>
  <c r="G81" i="5"/>
  <c r="F86" i="5"/>
  <c r="F87" i="5" s="1"/>
  <c r="E19" i="21"/>
  <c r="G59" i="1"/>
  <c r="G92" i="1"/>
  <c r="G98" i="1" s="1"/>
  <c r="E18" i="21"/>
  <c r="E17" i="21"/>
  <c r="G79" i="9"/>
  <c r="G85" i="9" s="1"/>
  <c r="E21" i="21" l="1"/>
  <c r="G86" i="5"/>
  <c r="G87" i="5" s="1"/>
  <c r="F19" i="21"/>
  <c r="F18" i="21"/>
  <c r="F15" i="21"/>
  <c r="D10" i="21"/>
  <c r="F21" i="21" l="1"/>
  <c r="D23" i="21"/>
  <c r="D26" i="21" l="1"/>
  <c r="E10" i="21" l="1"/>
  <c r="E23" i="21" s="1"/>
  <c r="E26" i="21" s="1"/>
  <c r="F10" i="21" l="1"/>
  <c r="F23" i="21" s="1"/>
  <c r="F26" i="21" s="1"/>
  <c r="G8" i="21" s="1"/>
  <c r="G10" i="21" l="1"/>
  <c r="G23" i="21" s="1"/>
  <c r="G26" i="21" s="1"/>
  <c r="F100" i="11" l="1"/>
  <c r="F110" i="11"/>
  <c r="E108" i="1" l="1"/>
  <c r="F108" i="1"/>
  <c r="G108" i="1"/>
  <c r="H108" i="1"/>
  <c r="D108" i="1"/>
  <c r="E102" i="1" l="1"/>
  <c r="F102" i="1"/>
  <c r="G102" i="1"/>
  <c r="H102" i="1"/>
  <c r="D102" i="1"/>
  <c r="E99" i="3"/>
  <c r="E105" i="3" s="1"/>
  <c r="F99" i="3"/>
  <c r="F105" i="3" s="1"/>
  <c r="G99" i="3"/>
  <c r="G105" i="3" s="1"/>
  <c r="H99" i="3"/>
  <c r="H105" i="3" s="1"/>
  <c r="D99" i="3"/>
  <c r="D105" i="3" s="1"/>
  <c r="E91" i="5"/>
  <c r="E97" i="5" s="1"/>
  <c r="F91" i="5"/>
  <c r="F97" i="5" s="1"/>
  <c r="G91" i="5"/>
  <c r="G97" i="5" s="1"/>
  <c r="H91" i="5"/>
  <c r="H97" i="5" s="1"/>
  <c r="D91" i="5"/>
  <c r="D97" i="5" s="1"/>
  <c r="E96" i="7"/>
  <c r="E102" i="7" s="1"/>
  <c r="F96" i="7"/>
  <c r="F102" i="7" s="1"/>
  <c r="G96" i="7"/>
  <c r="G102" i="7" s="1"/>
  <c r="H96" i="7"/>
  <c r="H102" i="7" s="1"/>
  <c r="D96" i="7"/>
  <c r="D102" i="7" s="1"/>
  <c r="E89" i="9"/>
  <c r="E94" i="9" s="1"/>
  <c r="F89" i="9"/>
  <c r="F94" i="9" s="1"/>
  <c r="G89" i="9"/>
  <c r="G94" i="9" s="1"/>
  <c r="H89" i="9"/>
  <c r="H94" i="9" s="1"/>
  <c r="D89" i="9"/>
  <c r="D94" i="9" s="1"/>
  <c r="E110" i="11" l="1"/>
  <c r="G110" i="11"/>
  <c r="H110" i="11"/>
  <c r="D110" i="11"/>
  <c r="E100" i="11"/>
  <c r="G100" i="11"/>
  <c r="H100" i="11"/>
  <c r="D100" i="11"/>
  <c r="E102" i="13"/>
  <c r="E107" i="13" s="1"/>
  <c r="F102" i="13"/>
  <c r="F107" i="13" s="1"/>
  <c r="G102" i="13"/>
  <c r="G107" i="13" s="1"/>
  <c r="H102" i="13"/>
  <c r="H107" i="13" s="1"/>
  <c r="D102" i="13"/>
  <c r="D107" i="13" s="1"/>
</calcChain>
</file>

<file path=xl/sharedStrings.xml><?xml version="1.0" encoding="utf-8"?>
<sst xmlns="http://schemas.openxmlformats.org/spreadsheetml/2006/main" count="3319" uniqueCount="1345">
  <si>
    <t>CITY OF GAINESVILLE</t>
  </si>
  <si>
    <t>WATER &amp; SEWER FUND WASTEWATER TREATMENT PLANT</t>
  </si>
  <si>
    <t>ACCOUNT</t>
  </si>
  <si>
    <t>DESCRIPTION</t>
  </si>
  <si>
    <t>NUMBER</t>
  </si>
  <si>
    <t xml:space="preserve"> </t>
  </si>
  <si>
    <t xml:space="preserve"> SUBTOTAL SALARIES AND BENEFITS</t>
  </si>
  <si>
    <t xml:space="preserve"> SUBTOTAL SUPPLIES</t>
  </si>
  <si>
    <t xml:space="preserve"> SUBTOTAL MAINTENANCE</t>
  </si>
  <si>
    <t xml:space="preserve"> SUBTOTAL SERVICES</t>
  </si>
  <si>
    <t xml:space="preserve"> WWTP OPERATIONS</t>
  </si>
  <si>
    <t xml:space="preserve"> BUDGET</t>
  </si>
  <si>
    <t>WATER &amp; SEWER FUND WASTEWATER COLLECTION</t>
  </si>
  <si>
    <t xml:space="preserve"> WASTEWATER COLLECTION</t>
  </si>
  <si>
    <t>BUDGET</t>
  </si>
  <si>
    <t>WATER &amp; SEWER FUND INDUSTRIAL PRE-TREATMENT</t>
  </si>
  <si>
    <t xml:space="preserve"> INDUSTRIAL PRE-TREATMENT</t>
  </si>
  <si>
    <t>WATER &amp; SEWER FUND MOSS LAKE PRODUCTION</t>
  </si>
  <si>
    <t xml:space="preserve"> MOSS LAKE PRODUCTION</t>
  </si>
  <si>
    <t>WATER &amp; SEWER FUND PRODUCTION</t>
  </si>
  <si>
    <t xml:space="preserve"> WATER PRODUCTION</t>
  </si>
  <si>
    <t>WATER &amp; SEWER FUND DISTRIBUTION</t>
  </si>
  <si>
    <t xml:space="preserve"> WATER DISTRIBUTION OPERATIONS  </t>
  </si>
  <si>
    <t>WATER &amp; SEWER FUND ADMINISTRATION</t>
  </si>
  <si>
    <t xml:space="preserve"> ADMINISTRATION                 </t>
  </si>
  <si>
    <t>WATER &amp; SEWER FUND CUSTOMER SERVICE</t>
  </si>
  <si>
    <t xml:space="preserve"> CUSTOMER SERVICE</t>
  </si>
  <si>
    <t xml:space="preserve"> PROFESSIONAL FEES              </t>
  </si>
  <si>
    <t xml:space="preserve"> MISCELLANEOUS SERVICES         </t>
  </si>
  <si>
    <t xml:space="preserve"> MACHINERY &amp; EQUIPMENT MAINT.   </t>
  </si>
  <si>
    <t xml:space="preserve"> VEHICLE MAINTENANCE            </t>
  </si>
  <si>
    <t>TOTAL</t>
  </si>
  <si>
    <t>NON-DEPARTMENTAL</t>
  </si>
  <si>
    <t>WATER &amp; SEWER FUND NON-DEPARTMENTAL</t>
  </si>
  <si>
    <t>EXPENDITURES</t>
  </si>
  <si>
    <t>TOTAL EXPENDITURES</t>
  </si>
  <si>
    <t>ENDING BLALNCE SEPT 30</t>
  </si>
  <si>
    <t>INCREASE/DECREASE</t>
  </si>
  <si>
    <t xml:space="preserve">        IN FUND BLANACE</t>
  </si>
  <si>
    <t>BEGINNING BALANCE OCTOBER 1</t>
  </si>
  <si>
    <t>REVENUES</t>
  </si>
  <si>
    <t>TOTAL FUNDS AVAILABLE</t>
  </si>
  <si>
    <t>WATER &amp; SEWER FUND - REVENUES</t>
  </si>
  <si>
    <t xml:space="preserve"> TOTAL WATER/SEWER REVENUES</t>
  </si>
  <si>
    <t>WATER &amp; SEWER FUND  SUMMARY</t>
  </si>
  <si>
    <t xml:space="preserve"> SUBTOTAL MINOR EQUIPMENT</t>
  </si>
  <si>
    <t xml:space="preserve"> SUBTOTAL CAPITAL </t>
  </si>
  <si>
    <t xml:space="preserve"> SUBTOTAL CAPITAL</t>
  </si>
  <si>
    <t xml:space="preserve">  SUBTOTAL MINOR EQUIPMENT</t>
  </si>
  <si>
    <t xml:space="preserve"> 60-5504-22-62</t>
  </si>
  <si>
    <t xml:space="preserve">                </t>
  </si>
  <si>
    <t xml:space="preserve"> WATER REVENUES</t>
  </si>
  <si>
    <t xml:space="preserve"> SEWER REVENUES</t>
  </si>
  <si>
    <t xml:space="preserve"> OTHER WATER/SEWER</t>
  </si>
  <si>
    <t xml:space="preserve"> OTHER REVENUES</t>
  </si>
  <si>
    <t>2025-26</t>
  </si>
  <si>
    <t xml:space="preserve"> 60-6507-19-10</t>
  </si>
  <si>
    <t xml:space="preserve"> 60-6509-21-52</t>
  </si>
  <si>
    <t>FY 2025: 4.5% water and sewer</t>
  </si>
  <si>
    <t>FY 2026: 5% sewer</t>
  </si>
  <si>
    <t>FY 2024: 3% water and sewer</t>
  </si>
  <si>
    <t>501-00-00-40600</t>
  </si>
  <si>
    <t>501-00-00-40601</t>
  </si>
  <si>
    <t>501-00-00-40602</t>
  </si>
  <si>
    <t>501-00-00-40603</t>
  </si>
  <si>
    <t>501-00-00-40604</t>
  </si>
  <si>
    <t>501-00-00-40605</t>
  </si>
  <si>
    <t>501-00-00-40606</t>
  </si>
  <si>
    <t>501-00-00-40610</t>
  </si>
  <si>
    <t>501-00-00-40611</t>
  </si>
  <si>
    <t>501-00-00-40612</t>
  </si>
  <si>
    <t>501-00-00-40615</t>
  </si>
  <si>
    <t>501-00-00-40616</t>
  </si>
  <si>
    <t>501-00-00-40617</t>
  </si>
  <si>
    <t>501-00-00-40619</t>
  </si>
  <si>
    <t>501-00-00-40620</t>
  </si>
  <si>
    <t>501-00-00-40700</t>
  </si>
  <si>
    <t>501-00-00-40702</t>
  </si>
  <si>
    <t>501-00-00-40621</t>
  </si>
  <si>
    <t>501-00-00-40622</t>
  </si>
  <si>
    <t>501-00-00-40623</t>
  </si>
  <si>
    <t>501-00-00-40703</t>
  </si>
  <si>
    <t>501-00-00-40704</t>
  </si>
  <si>
    <t>501-00-00-40710</t>
  </si>
  <si>
    <t>501-00-00-40709</t>
  </si>
  <si>
    <t>501-00-00-40706</t>
  </si>
  <si>
    <t>501-00-00-40802</t>
  </si>
  <si>
    <t>501-30-10-51101</t>
  </si>
  <si>
    <t>501-30-10-51106</t>
  </si>
  <si>
    <t>501-30-10-51110</t>
  </si>
  <si>
    <t>501-30-10-51201</t>
  </si>
  <si>
    <t>501-30-10-51202</t>
  </si>
  <si>
    <t>501-30-10-51204</t>
  </si>
  <si>
    <t>501-30-10-51203</t>
  </si>
  <si>
    <t>501-30-10-51109</t>
  </si>
  <si>
    <t>501-30-10-52201</t>
  </si>
  <si>
    <t>501-30-10-52208</t>
  </si>
  <si>
    <t>501-30-10-52299</t>
  </si>
  <si>
    <t>501-30-10-53302</t>
  </si>
  <si>
    <t>501-30-10-53319</t>
  </si>
  <si>
    <t>501-30-10-54401</t>
  </si>
  <si>
    <t>501-30-10-54402</t>
  </si>
  <si>
    <t>501-30-10-54403</t>
  </si>
  <si>
    <t>501-30-10-54404</t>
  </si>
  <si>
    <t>501-30-10-54406</t>
  </si>
  <si>
    <t>501-30-10-54408</t>
  </si>
  <si>
    <t>501-30-10-54409</t>
  </si>
  <si>
    <t>501-30-10-51220</t>
  </si>
  <si>
    <t>501-30-10-54440</t>
  </si>
  <si>
    <t>501-30-10-54441</t>
  </si>
  <si>
    <t>501-30-10-54442</t>
  </si>
  <si>
    <t>501-30-10-54446</t>
  </si>
  <si>
    <t>501-30-10-54460</t>
  </si>
  <si>
    <t>501-30-10-54499</t>
  </si>
  <si>
    <t>501-30-22-55508</t>
  </si>
  <si>
    <t xml:space="preserve"> OFFICE MACH &amp; EQUIP</t>
  </si>
  <si>
    <t>501-30-22-51101</t>
  </si>
  <si>
    <t>501-30-22-51106</t>
  </si>
  <si>
    <t>501-30-22-51107</t>
  </si>
  <si>
    <t>501-30-22-51110</t>
  </si>
  <si>
    <t>501-30-22-51201</t>
  </si>
  <si>
    <t>501-30-22-51202</t>
  </si>
  <si>
    <t>501-30-22-51204</t>
  </si>
  <si>
    <t>501-30-22-51203</t>
  </si>
  <si>
    <t>501-30-22-51109</t>
  </si>
  <si>
    <t>501-30-22-52201</t>
  </si>
  <si>
    <t>501-30-22-52202</t>
  </si>
  <si>
    <t>501-30-22-52204</t>
  </si>
  <si>
    <t>501-30-22-52299</t>
  </si>
  <si>
    <t>501-30-22-53304</t>
  </si>
  <si>
    <t>501-30-22-53319</t>
  </si>
  <si>
    <t>501-30-22-54401</t>
  </si>
  <si>
    <t>501-30-22-54403</t>
  </si>
  <si>
    <t>501-30-22-54404</t>
  </si>
  <si>
    <t>501-30-22-54406</t>
  </si>
  <si>
    <t>501-30-22-54409</t>
  </si>
  <si>
    <t>501-30-22-54462</t>
  </si>
  <si>
    <t>501-30-22-54499</t>
  </si>
  <si>
    <t>501-30-22-66503</t>
  </si>
  <si>
    <t>501-30-23-51101</t>
  </si>
  <si>
    <t>501-30-23-51106</t>
  </si>
  <si>
    <t>501-30-23-51107</t>
  </si>
  <si>
    <t>501-30-23-51110</t>
  </si>
  <si>
    <t>501-30-23-51201</t>
  </si>
  <si>
    <t>501-30-23-51202</t>
  </si>
  <si>
    <t>501-30-23-51204</t>
  </si>
  <si>
    <t>501-30-23-51203</t>
  </si>
  <si>
    <t>501-30-23-51109</t>
  </si>
  <si>
    <t>501-30-23-52201</t>
  </si>
  <si>
    <t>501-30-23-52202</t>
  </si>
  <si>
    <t>501-30-23-52206</t>
  </si>
  <si>
    <t>501-30-23-52207</t>
  </si>
  <si>
    <t>501-30-23-52209</t>
  </si>
  <si>
    <t>501-30-23-52224</t>
  </si>
  <si>
    <t>501-30-23-52299</t>
  </si>
  <si>
    <t>501-30-23-53304</t>
  </si>
  <si>
    <t>501-30-23-53305</t>
  </si>
  <si>
    <t>501-30-23-53308</t>
  </si>
  <si>
    <t>501-30-23-53310</t>
  </si>
  <si>
    <t>501-30-23-53315</t>
  </si>
  <si>
    <t>501-30-23-53399</t>
  </si>
  <si>
    <t>501-30-23-54401</t>
  </si>
  <si>
    <t>501-30-23-54403</t>
  </si>
  <si>
    <t>501-30-23-54404</t>
  </si>
  <si>
    <t>501-30-23-54405</t>
  </si>
  <si>
    <t>501-30-23-54406</t>
  </si>
  <si>
    <t>501-30-23-54411</t>
  </si>
  <si>
    <t>501-30-23-54455</t>
  </si>
  <si>
    <t>501-30-23-54499</t>
  </si>
  <si>
    <t>501-30-23-66504</t>
  </si>
  <si>
    <t>501-30-23-66505</t>
  </si>
  <si>
    <t>501-30-23-66509</t>
  </si>
  <si>
    <t>501-30-23-66512</t>
  </si>
  <si>
    <t>501-30-23-66513</t>
  </si>
  <si>
    <t>501-30-24-51101</t>
  </si>
  <si>
    <t>501-30-24-51106</t>
  </si>
  <si>
    <t>501-30-24-51107</t>
  </si>
  <si>
    <t>501-30-24-51110</t>
  </si>
  <si>
    <t>501-30-24-51201</t>
  </si>
  <si>
    <t>501-30-24-51202</t>
  </si>
  <si>
    <t>501-30-24-51204</t>
  </si>
  <si>
    <t>501-30-24-51203</t>
  </si>
  <si>
    <t>501-30-24-51109</t>
  </si>
  <si>
    <t>501-30-24-52201</t>
  </si>
  <si>
    <t>501-30-24-52206</t>
  </si>
  <si>
    <t>501-30-24-52209</t>
  </si>
  <si>
    <t>501-30-24-52299</t>
  </si>
  <si>
    <t>501-30-24-53304</t>
  </si>
  <si>
    <t>501-30-24-53305</t>
  </si>
  <si>
    <t>501-30-24-53314</t>
  </si>
  <si>
    <t>501-30-24-53399</t>
  </si>
  <si>
    <t>501-30-24-54401</t>
  </si>
  <si>
    <t>501-30-24-54403</t>
  </si>
  <si>
    <t>501-30-24-54404</t>
  </si>
  <si>
    <t>501-30-24-54405</t>
  </si>
  <si>
    <t>501-30-24-54406</t>
  </si>
  <si>
    <t>501-30-24-54408</t>
  </si>
  <si>
    <t>501-30-24-54409</t>
  </si>
  <si>
    <t>501-30-24-54417</t>
  </si>
  <si>
    <t>501-30-24-54455</t>
  </si>
  <si>
    <t>501-30-24-54499</t>
  </si>
  <si>
    <t>501-30-24-66505</t>
  </si>
  <si>
    <t>501-30-24-66507</t>
  </si>
  <si>
    <t xml:space="preserve"> MAINS AND SERVICES</t>
  </si>
  <si>
    <t>501-30-25-51101</t>
  </si>
  <si>
    <t>501-30-25-51106</t>
  </si>
  <si>
    <t>501-30-25-51107</t>
  </si>
  <si>
    <t>501-30-25-51110</t>
  </si>
  <si>
    <t>501-30-25-51201</t>
  </si>
  <si>
    <t>501-30-25-51202</t>
  </si>
  <si>
    <t>501-30-25-51204</t>
  </si>
  <si>
    <t>501-30-25-51203</t>
  </si>
  <si>
    <t>501-30-25-51109</t>
  </si>
  <si>
    <t>501-30-25-52201</t>
  </si>
  <si>
    <t>501-30-25-52206</t>
  </si>
  <si>
    <t>501-30-25-52207</t>
  </si>
  <si>
    <t>501-30-25-52208</t>
  </si>
  <si>
    <t>501-30-25-52209</t>
  </si>
  <si>
    <t>501-30-25-52224</t>
  </si>
  <si>
    <t>501-30-25-52226</t>
  </si>
  <si>
    <t>501-30-25-52299</t>
  </si>
  <si>
    <t>501-30-25-53304</t>
  </si>
  <si>
    <t>501-30-25-53305</t>
  </si>
  <si>
    <t>501-30-25-53307</t>
  </si>
  <si>
    <t>501-30-25-53399</t>
  </si>
  <si>
    <t>501-30-25-54401</t>
  </si>
  <si>
    <t>501-30-25-54403</t>
  </si>
  <si>
    <t>501-30-25-54404</t>
  </si>
  <si>
    <t>501-30-25-54405</t>
  </si>
  <si>
    <t>501-30-25-54406</t>
  </si>
  <si>
    <t>501-30-25-54408</t>
  </si>
  <si>
    <t>501-30-25-54409</t>
  </si>
  <si>
    <t>501-30-25-54417</t>
  </si>
  <si>
    <t>501-30-25-54455</t>
  </si>
  <si>
    <t>501-30-25-54499</t>
  </si>
  <si>
    <t>501-30-25-55504</t>
  </si>
  <si>
    <t>501-30-25-66505</t>
  </si>
  <si>
    <t>501-30-25-66507</t>
  </si>
  <si>
    <t>501-30-28-51101</t>
  </si>
  <si>
    <t>501-30-28-51106</t>
  </si>
  <si>
    <t>501-30-28-51107</t>
  </si>
  <si>
    <t>501-30-28-51110</t>
  </si>
  <si>
    <t>501-30-28-51201</t>
  </si>
  <si>
    <t>501-30-28-51202</t>
  </si>
  <si>
    <t>501-30-28-51204</t>
  </si>
  <si>
    <t>501-30-28-51203</t>
  </si>
  <si>
    <t>501-30-28-51109</t>
  </si>
  <si>
    <t>501-30-28-52201</t>
  </si>
  <si>
    <t>501-30-28-52202</t>
  </si>
  <si>
    <t>501-30-28-52206</t>
  </si>
  <si>
    <t>501-30-28-52299</t>
  </si>
  <si>
    <t>501-30-28-53305</t>
  </si>
  <si>
    <t>501-30-28-53306</t>
  </si>
  <si>
    <t>501-30-28-53399</t>
  </si>
  <si>
    <t>501-30-28-54401</t>
  </si>
  <si>
    <t>501-30-28-54403</t>
  </si>
  <si>
    <t>501-30-28-54404</t>
  </si>
  <si>
    <t>501-30-28-54406</t>
  </si>
  <si>
    <t>501-30-28-54409</t>
  </si>
  <si>
    <t>501-30-28-54499</t>
  </si>
  <si>
    <t>501-30-28-66505</t>
  </si>
  <si>
    <t>501-30-26-51101</t>
  </si>
  <si>
    <t>501-30-26-51106</t>
  </si>
  <si>
    <t>501-30-26-51107</t>
  </si>
  <si>
    <t>501-30-26-51110</t>
  </si>
  <si>
    <t>501-30-26-51201</t>
  </si>
  <si>
    <t>501-30-26-51202</t>
  </si>
  <si>
    <t>501-30-26-51204</t>
  </si>
  <si>
    <t>501-30-26-51203</t>
  </si>
  <si>
    <t>501-30-26-51109</t>
  </si>
  <si>
    <t>501-30-26-52201</t>
  </si>
  <si>
    <t>501-30-26-52202</t>
  </si>
  <si>
    <t>501-30-26-52206</t>
  </si>
  <si>
    <t>501-30-26-52207</t>
  </si>
  <si>
    <t>501-30-26-52209</t>
  </si>
  <si>
    <t>501-30-26-52224</t>
  </si>
  <si>
    <t>501-30-26-52299</t>
  </si>
  <si>
    <t>501-30-26-53304</t>
  </si>
  <si>
    <t>501-30-26-53305</t>
  </si>
  <si>
    <t>501-30-26-53307</t>
  </si>
  <si>
    <t>501-30-26-53308</t>
  </si>
  <si>
    <t>501-30-26-53310</t>
  </si>
  <si>
    <t>501-30-26-53399</t>
  </si>
  <si>
    <t>501-30-26-54401</t>
  </si>
  <si>
    <t>501-30-26-54403</t>
  </si>
  <si>
    <t>501-30-26-54404</t>
  </si>
  <si>
    <t>501-30-26-54405</t>
  </si>
  <si>
    <t>501-30-26-54406</t>
  </si>
  <si>
    <t>501-30-26-54408</t>
  </si>
  <si>
    <t>501-30-26-54409</t>
  </si>
  <si>
    <t>501-30-26-54411</t>
  </si>
  <si>
    <t>501-30-26-54455</t>
  </si>
  <si>
    <t>501-30-26-66504</t>
  </si>
  <si>
    <t>501-30-26-66505</t>
  </si>
  <si>
    <t>501-30-26-66509</t>
  </si>
  <si>
    <t>Machinery &amp; Equip</t>
  </si>
  <si>
    <t>Motor Vehicles</t>
  </si>
  <si>
    <t>Mains &amp; Services</t>
  </si>
  <si>
    <t>501-30-27-51101</t>
  </si>
  <si>
    <t>501-30-27-51106</t>
  </si>
  <si>
    <t>501-30-27-51107</t>
  </si>
  <si>
    <t>501-30-27-51110</t>
  </si>
  <si>
    <t>501-30-27-51201</t>
  </si>
  <si>
    <t>501-30-27-51202</t>
  </si>
  <si>
    <t>501-30-27-51204</t>
  </si>
  <si>
    <t>501-30-27-51203</t>
  </si>
  <si>
    <t>501-30-27-51109</t>
  </si>
  <si>
    <t>Salaries</t>
  </si>
  <si>
    <t>Overtime</t>
  </si>
  <si>
    <t>Holiday Pay</t>
  </si>
  <si>
    <t>Longevity Pay</t>
  </si>
  <si>
    <t>Retirement</t>
  </si>
  <si>
    <t>FICA</t>
  </si>
  <si>
    <t>Health/Life Insurance</t>
  </si>
  <si>
    <t>Workers' Compensation</t>
  </si>
  <si>
    <t>Other Payroll Types</t>
  </si>
  <si>
    <t>501-30-27-52201</t>
  </si>
  <si>
    <t>501-30-27-52202</t>
  </si>
  <si>
    <t>501-30-27-52206</t>
  </si>
  <si>
    <t>501-30-27-52207</t>
  </si>
  <si>
    <t>501-30-27-52208</t>
  </si>
  <si>
    <t>501-30-27-52209</t>
  </si>
  <si>
    <t>501-30-27-52212</t>
  </si>
  <si>
    <t>501-30-27-52224</t>
  </si>
  <si>
    <t>501-30-27-52226</t>
  </si>
  <si>
    <t>501-30-27-52228</t>
  </si>
  <si>
    <t>501-30-27-52299</t>
  </si>
  <si>
    <t>Office Supplies</t>
  </si>
  <si>
    <t>Postage</t>
  </si>
  <si>
    <t>Fuels, Oil &amp; Lubricant</t>
  </si>
  <si>
    <t>Small Tools/Instruments</t>
  </si>
  <si>
    <t>Cleaning Supplies</t>
  </si>
  <si>
    <t>Chemical/Medical Supplies</t>
  </si>
  <si>
    <t>Botanical/Agricultural Suppl</t>
  </si>
  <si>
    <t>Safety Supplies</t>
  </si>
  <si>
    <t>Laboratory Supplies</t>
  </si>
  <si>
    <t>Electrical Supplies</t>
  </si>
  <si>
    <t>Miscellaneous Supplies</t>
  </si>
  <si>
    <t>501-30-27-53302</t>
  </si>
  <si>
    <t>501-30-27-53304</t>
  </si>
  <si>
    <t>501-30-27-53305</t>
  </si>
  <si>
    <t>501-30-27-53306</t>
  </si>
  <si>
    <t>501-30-27-53307</t>
  </si>
  <si>
    <t>501-30-27-53310</t>
  </si>
  <si>
    <t>501-30-27-53316</t>
  </si>
  <si>
    <t>Building Maintenance</t>
  </si>
  <si>
    <t>Machinery &amp; Equip Maint</t>
  </si>
  <si>
    <t>Vehicle Maintenance</t>
  </si>
  <si>
    <t>Instrument Maintenance</t>
  </si>
  <si>
    <t>Water/Sewer Plant Maint</t>
  </si>
  <si>
    <t>Streets, Road &amp; Bridge Maint</t>
  </si>
  <si>
    <t>Sidewalks Curb &amp; Gutter Maint</t>
  </si>
  <si>
    <t>501-30-27-54401</t>
  </si>
  <si>
    <t>501-30-27-54403</t>
  </si>
  <si>
    <t>501-30-27-54404</t>
  </si>
  <si>
    <t>501-30-27-54406</t>
  </si>
  <si>
    <t>501-30-27-54408</t>
  </si>
  <si>
    <t>501-30-27-54409</t>
  </si>
  <si>
    <t>501-30-27-54411</t>
  </si>
  <si>
    <t>501-30-27-54417</t>
  </si>
  <si>
    <t>501-30-27-54439</t>
  </si>
  <si>
    <t>501-30-27-54441</t>
  </si>
  <si>
    <t>501-30-27-54442</t>
  </si>
  <si>
    <t>501-30-27-54446</t>
  </si>
  <si>
    <t>501-30-27-54455</t>
  </si>
  <si>
    <t>501-30-27-54460</t>
  </si>
  <si>
    <t>501-30-27-54499</t>
  </si>
  <si>
    <t>Communications</t>
  </si>
  <si>
    <t>General Insurance</t>
  </si>
  <si>
    <t>Professional Fees</t>
  </si>
  <si>
    <t>Training &amp; Travel</t>
  </si>
  <si>
    <t>Electricity</t>
  </si>
  <si>
    <t>Contractual Services</t>
  </si>
  <si>
    <t>Machinery &amp; Equipment Rental</t>
  </si>
  <si>
    <t>Inspection and Permitting</t>
  </si>
  <si>
    <t>Bio-Monitoring WWTP</t>
  </si>
  <si>
    <t>Solid Waste Utility</t>
  </si>
  <si>
    <t>Water/Sewer Utility</t>
  </si>
  <si>
    <t>Stormwater Utility</t>
  </si>
  <si>
    <t>Uniform Purchase/Rental</t>
  </si>
  <si>
    <t>Office Equipment Rental</t>
  </si>
  <si>
    <t>Miscellaneous Services</t>
  </si>
  <si>
    <t>501-30-27-66504</t>
  </si>
  <si>
    <t>501-30-27-66507</t>
  </si>
  <si>
    <t>Improvements Other Than Bldgs</t>
  </si>
  <si>
    <t>501-99-99-54499</t>
  </si>
  <si>
    <t>501-70-99-57101</t>
  </si>
  <si>
    <t>501-99-99-58005</t>
  </si>
  <si>
    <t>501-99-99-58003</t>
  </si>
  <si>
    <t>501-99-99-58004</t>
  </si>
  <si>
    <t>501-99-99-58002</t>
  </si>
  <si>
    <t>501-99-99-58007</t>
  </si>
  <si>
    <t>Transfer to GF</t>
  </si>
  <si>
    <t>Transfer to GF-STREET</t>
  </si>
  <si>
    <t>501-99-99-58001</t>
  </si>
  <si>
    <t>GTUA Contract Administration</t>
  </si>
  <si>
    <t>GTUA Contract Rev Bonds 2012</t>
  </si>
  <si>
    <t>GTUA Contract Rev Bonds 2011</t>
  </si>
  <si>
    <t>GTUA Contract Rev Bonds 2011A</t>
  </si>
  <si>
    <t>GTUA Contract Rev Bonds 2010</t>
  </si>
  <si>
    <t>GTUA Contract Rev Bonds 2022</t>
  </si>
  <si>
    <t>501-99-99-80217</t>
  </si>
  <si>
    <t>501-99-99-80110</t>
  </si>
  <si>
    <t>501-99-99-80210</t>
  </si>
  <si>
    <t>501-99-99-80211</t>
  </si>
  <si>
    <t>501-99-99-80213</t>
  </si>
  <si>
    <t>501-99-99-80214</t>
  </si>
  <si>
    <t>501-99-99-80212</t>
  </si>
  <si>
    <t>501-99-99-80219</t>
  </si>
  <si>
    <t>501-99-99-80220</t>
  </si>
  <si>
    <t>2012 CO Int Expense</t>
  </si>
  <si>
    <t>2013 CO Int Expense</t>
  </si>
  <si>
    <t>2015 CO Int Expense</t>
  </si>
  <si>
    <t>2016 GO Int Expense</t>
  </si>
  <si>
    <t>2014 GO Int Expense</t>
  </si>
  <si>
    <t>2023 CO Int Expense</t>
  </si>
  <si>
    <t>2024 CO Int Expense</t>
  </si>
  <si>
    <t>2020 GO Int Expense</t>
  </si>
  <si>
    <t>Pension Expense</t>
  </si>
  <si>
    <t>Boat &amp; Dock Permits</t>
  </si>
  <si>
    <t>Water Revenue-Residential</t>
  </si>
  <si>
    <t>Water Rev-Comm &amp; Industrial</t>
  </si>
  <si>
    <t>Water Revenue-Multifamily</t>
  </si>
  <si>
    <t>Unbilled Water Revenue</t>
  </si>
  <si>
    <t>Deposits Billed Clearing</t>
  </si>
  <si>
    <t>Water Tap Fees</t>
  </si>
  <si>
    <t>Wastewater Revenue-Residential</t>
  </si>
  <si>
    <t>W/W Revenue-Comm &amp; Industrial</t>
  </si>
  <si>
    <t>W/W Revenue-Multifamily</t>
  </si>
  <si>
    <t>Transporters Haulers Permit</t>
  </si>
  <si>
    <t>Wastewater Surcharge</t>
  </si>
  <si>
    <t>Waste Permits</t>
  </si>
  <si>
    <t>Sewer Tap Fees</t>
  </si>
  <si>
    <t>Transfer Fees</t>
  </si>
  <si>
    <t>Penalties</t>
  </si>
  <si>
    <t>NSF Charges</t>
  </si>
  <si>
    <t>Disconnect/Reconnect Fees</t>
  </si>
  <si>
    <t>Meter Installation Fee</t>
  </si>
  <si>
    <t>Account Initiation Fee</t>
  </si>
  <si>
    <t>Credit Card Convenience Fee</t>
  </si>
  <si>
    <t>UB Credit Adjustment</t>
  </si>
  <si>
    <t>Interest Income</t>
  </si>
  <si>
    <t>Misc Income</t>
  </si>
  <si>
    <t>Lease Revenue</t>
  </si>
  <si>
    <t>Grant-Other Agencies</t>
  </si>
  <si>
    <t>501-00-00-41301</t>
  </si>
  <si>
    <t>Transfer from Debt Service</t>
  </si>
  <si>
    <t>Software Maint/Lease/Support</t>
  </si>
  <si>
    <t>Dues &amp; Subscriptions</t>
  </si>
  <si>
    <t>Auto Allowance</t>
  </si>
  <si>
    <t>Natural Gas Utility</t>
  </si>
  <si>
    <t>Printing/Production</t>
  </si>
  <si>
    <t>Customer Deposit Int</t>
  </si>
  <si>
    <t>Office Mach &amp; Equip</t>
  </si>
  <si>
    <t>Software-ERP</t>
  </si>
  <si>
    <t>Water/Sewer Mains Maint</t>
  </si>
  <si>
    <t>Streets, Roads &amp; Bridge Maint</t>
  </si>
  <si>
    <t>Meter Maintenance</t>
  </si>
  <si>
    <t>Miscellaneous Maintenance</t>
  </si>
  <si>
    <t>Advertising</t>
  </si>
  <si>
    <t>Machinery &amp; Equipment</t>
  </si>
  <si>
    <t>Meters</t>
  </si>
  <si>
    <t>Hydrants</t>
  </si>
  <si>
    <t>Weber Fire Protection</t>
  </si>
  <si>
    <t xml:space="preserve">Machinery &amp; Equip </t>
  </si>
  <si>
    <t>501-30-24-66504</t>
  </si>
  <si>
    <t>501-30-27-66505</t>
  </si>
  <si>
    <t>501-99-99-80215</t>
  </si>
  <si>
    <t>2017 GO Int Expense</t>
  </si>
  <si>
    <t>2023-2024</t>
  </si>
  <si>
    <t>2024-2025</t>
  </si>
  <si>
    <t>REVISED</t>
  </si>
  <si>
    <t>ACTUAL</t>
  </si>
  <si>
    <t>ADOPTED</t>
  </si>
  <si>
    <t>PROPOSED</t>
  </si>
  <si>
    <t>SIX MONTHS</t>
  </si>
  <si>
    <t>501-00-00-40716</t>
  </si>
  <si>
    <t>Gain/Loss on Disposal</t>
  </si>
  <si>
    <t>501-00-00-40701</t>
  </si>
  <si>
    <t>Cash Short/Over</t>
  </si>
  <si>
    <t>501-30-22-52206</t>
  </si>
  <si>
    <t xml:space="preserve"> BUDGET 2025-2026</t>
  </si>
  <si>
    <t>Fuel/Oil</t>
  </si>
  <si>
    <t>BUDGET 2025-2026</t>
  </si>
  <si>
    <t>501-30-23-54409</t>
  </si>
  <si>
    <t>501-30-26-52208</t>
  </si>
  <si>
    <t>501-30-28-52200</t>
  </si>
  <si>
    <t>Procurement Card</t>
  </si>
  <si>
    <t>Revenue</t>
  </si>
  <si>
    <t>Amount</t>
  </si>
  <si>
    <t>Charges for Services-Water</t>
  </si>
  <si>
    <t>Charges for Services-Sewer</t>
  </si>
  <si>
    <t>Other Revenues</t>
  </si>
  <si>
    <t xml:space="preserve"> SUBTOTAL TRANSFERS</t>
  </si>
  <si>
    <t>EXPENDITURE SUMMARY</t>
  </si>
  <si>
    <t>CLASSIFICATION</t>
  </si>
  <si>
    <t>PERSONNEL</t>
  </si>
  <si>
    <t>SUPPLIES</t>
  </si>
  <si>
    <t>MAINTENANCE</t>
  </si>
  <si>
    <t>SERVICES</t>
  </si>
  <si>
    <t>MINOR EQUIPMENT/PROJECTS</t>
  </si>
  <si>
    <t>CAPITAL OUTLAY</t>
  </si>
  <si>
    <t>WORKLOAD/DEMAND</t>
  </si>
  <si>
    <t>BUDGETED</t>
  </si>
  <si>
    <t>PREPARE AND SUBMIT PAYROLL</t>
  </si>
  <si>
    <t>STAFFING</t>
  </si>
  <si>
    <t>POSITION</t>
  </si>
  <si>
    <t>MINOR CAPITAL</t>
  </si>
  <si>
    <t>CAPITAL&gt;$15,000</t>
  </si>
  <si>
    <t>ESTIMATED</t>
  </si>
  <si>
    <t>TOTAL WATER CUSTOMER SERVICE</t>
  </si>
  <si>
    <t>WATER DISTRIBUTION OPERATIONS</t>
  </si>
  <si>
    <t>TOTAL WATER PRODUCTION OP</t>
  </si>
  <si>
    <t>2023-24</t>
  </si>
  <si>
    <t>2024-25</t>
  </si>
  <si>
    <t xml:space="preserve"> REVISED </t>
  </si>
  <si>
    <t>COMBINED WITH WATER PRODUCTION DEPARTMENT</t>
  </si>
  <si>
    <t>TOTAL MOSS LAKE PRODUCTION</t>
  </si>
  <si>
    <t>TOTAL WW COLLECTION</t>
  </si>
  <si>
    <t>MINOR CAPITAL OUTLAY</t>
  </si>
  <si>
    <t>TOTAL WW TREATMENT</t>
  </si>
  <si>
    <t>CAPITAL</t>
  </si>
  <si>
    <t>TOTAL INDUSTRIAL WASTE</t>
  </si>
  <si>
    <t>Subtotal Transfers</t>
  </si>
  <si>
    <t>Subtotal Debt</t>
  </si>
  <si>
    <t>Building</t>
  </si>
  <si>
    <t>Office Machinery &amp; Equipment</t>
  </si>
  <si>
    <t>Improvements Other Than Buildings</t>
  </si>
  <si>
    <t xml:space="preserve">     ADMINISTRATION</t>
  </si>
  <si>
    <t xml:space="preserve">     CUSTOMER SERVICE</t>
  </si>
  <si>
    <t xml:space="preserve">     DISTRIBUTION</t>
  </si>
  <si>
    <t xml:space="preserve">     PRODUCTION</t>
  </si>
  <si>
    <t xml:space="preserve">     MOSS LAKE PRODUCTION</t>
  </si>
  <si>
    <t xml:space="preserve">     WASTE WATER COLLECTION</t>
  </si>
  <si>
    <t xml:space="preserve">     WASTE WATER TREATMENT</t>
  </si>
  <si>
    <t xml:space="preserve">     INDUSTRIAL PRE-TREATMENT</t>
  </si>
  <si>
    <t xml:space="preserve">     NON-DEPARTMENTAL</t>
  </si>
  <si>
    <t>2025 CO Int Expense</t>
  </si>
  <si>
    <t>501-99-99-80221</t>
  </si>
  <si>
    <t>501-30-10-66502</t>
  </si>
  <si>
    <t>501-30-10-52202</t>
  </si>
  <si>
    <t>SOLID WASTE FUND SUMMARY</t>
  </si>
  <si>
    <t xml:space="preserve">     RESIDENTIAL</t>
  </si>
  <si>
    <t xml:space="preserve">     COM'L/MULTIFAMILY</t>
  </si>
  <si>
    <t xml:space="preserve">     LANDFILL/DISPOSAL</t>
  </si>
  <si>
    <t xml:space="preserve">     TRANSFER STATION</t>
  </si>
  <si>
    <t>ENDING BALANCE SEPTEMBER 30</t>
  </si>
  <si>
    <t xml:space="preserve">     IN FUND BALANCE</t>
  </si>
  <si>
    <t>SOLID WASTE FUND - REVENUES</t>
  </si>
  <si>
    <t>560-00-00-40640</t>
  </si>
  <si>
    <t>SW Rev-Residential</t>
  </si>
  <si>
    <t>560-00-00-40641</t>
  </si>
  <si>
    <t>SW Rev-Commercial</t>
  </si>
  <si>
    <t>560-00-00-40642</t>
  </si>
  <si>
    <t>SW Rev-Multifamily</t>
  </si>
  <si>
    <t>560-00-00-40643</t>
  </si>
  <si>
    <t>Unbilled Solid Waste</t>
  </si>
  <si>
    <t>560-00-00-40644</t>
  </si>
  <si>
    <t>SW Roll-Off Compactor Rent</t>
  </si>
  <si>
    <t>560-00-00-40645</t>
  </si>
  <si>
    <t>SW Roll-Off Compactor Del Fee</t>
  </si>
  <si>
    <t>560-00-00-40646</t>
  </si>
  <si>
    <t>SW Roll-Off Compactor PU Fee</t>
  </si>
  <si>
    <t>560-00-00-40647</t>
  </si>
  <si>
    <t>Transfer Station</t>
  </si>
  <si>
    <t>560-00-00-40648</t>
  </si>
  <si>
    <t>Small Container XPU</t>
  </si>
  <si>
    <t>560-00-00-40649</t>
  </si>
  <si>
    <t>Cardboard Collection Fees</t>
  </si>
  <si>
    <t>560-00-00-40650</t>
  </si>
  <si>
    <t>Trash Bag Sales</t>
  </si>
  <si>
    <t>560-00-00-40700</t>
  </si>
  <si>
    <t>560-00-00-40704</t>
  </si>
  <si>
    <t>560-00-00-40705</t>
  </si>
  <si>
    <t>AR Credit Adjustment</t>
  </si>
  <si>
    <t xml:space="preserve"> SUBTOTAL COLLECTION/DISPOSAL FEES</t>
  </si>
  <si>
    <t>560-00-00-40709</t>
  </si>
  <si>
    <t>560-00-00-40710</t>
  </si>
  <si>
    <t>560-00-00-40716</t>
  </si>
  <si>
    <t xml:space="preserve"> SUBTOTAL OTHER REVENUES</t>
  </si>
  <si>
    <t xml:space="preserve"> TOTAL REVENUES</t>
  </si>
  <si>
    <t>Revenues</t>
  </si>
  <si>
    <t>Charges for Services-Res'l</t>
  </si>
  <si>
    <t>Charges for Services-Com'l/Multi</t>
  </si>
  <si>
    <t>Charges for Services-Transfer Station</t>
  </si>
  <si>
    <t>SOLID WASTE FUND RESIDENTIAL COLLECTIONS</t>
  </si>
  <si>
    <t>560-50-30-51101</t>
  </si>
  <si>
    <t>560-50-30-51106</t>
  </si>
  <si>
    <t>560-50-30-51107</t>
  </si>
  <si>
    <t>560-50-30-51109</t>
  </si>
  <si>
    <t>560-50-30-51110</t>
  </si>
  <si>
    <t>560-50-30-51201</t>
  </si>
  <si>
    <t>560-50-30-51202</t>
  </si>
  <si>
    <t>560-50-30-51203</t>
  </si>
  <si>
    <t>560-50-30-51204</t>
  </si>
  <si>
    <t>560-50-30-52201</t>
  </si>
  <si>
    <t>560-50-30-52202</t>
  </si>
  <si>
    <t>560-50-30-52204</t>
  </si>
  <si>
    <t>560-50-30-52206</t>
  </si>
  <si>
    <t>560-50-30-52299</t>
  </si>
  <si>
    <t>560-50-30-53302</t>
  </si>
  <si>
    <t>560-50-30-53304</t>
  </si>
  <si>
    <t>560-50-30-53305</t>
  </si>
  <si>
    <t>560-50-30-53319</t>
  </si>
  <si>
    <t>560-50-30-54401</t>
  </si>
  <si>
    <t>560-50-30-54402</t>
  </si>
  <si>
    <t>560-50-30-54403</t>
  </si>
  <si>
    <t>560-50-30-54404</t>
  </si>
  <si>
    <t>560-50-30-54405</t>
  </si>
  <si>
    <t>560-50-30-54406</t>
  </si>
  <si>
    <t>560-50-30-54411</t>
  </si>
  <si>
    <t>560-50-30-54440</t>
  </si>
  <si>
    <t>560-50-30-54455</t>
  </si>
  <si>
    <t>560-50-30-54460</t>
  </si>
  <si>
    <t>560-50-30-54499</t>
  </si>
  <si>
    <t>560-50-30-55504</t>
  </si>
  <si>
    <t xml:space="preserve"> SUBTOTAL MINOR EQUIPMENT/PROJECTS (UNDER $15,000)</t>
  </si>
  <si>
    <t>560-50-30-66504</t>
  </si>
  <si>
    <t xml:space="preserve"> RESIDENTIAL OPERATIONS</t>
  </si>
  <si>
    <t>RESIDENTIAL TONS PER YEAR</t>
  </si>
  <si>
    <t>SW COLLECTIONS-RESIDENTIAL</t>
  </si>
  <si>
    <t>TOTAL SW COLLECTIONS-RESIDENTIAL</t>
  </si>
  <si>
    <t>SOLID WASTE FUND COMMERCIAL/MULTIFAMILY COLLECTIONS</t>
  </si>
  <si>
    <t>560-50-31-51101</t>
  </si>
  <si>
    <t>560-50-31-51106</t>
  </si>
  <si>
    <t>560-50-31-51107</t>
  </si>
  <si>
    <t>560-50-31-51109</t>
  </si>
  <si>
    <t>560-50-31-51110</t>
  </si>
  <si>
    <t>560-50-31-51201</t>
  </si>
  <si>
    <t>560-50-31-51202</t>
  </si>
  <si>
    <t>560-50-31-51203</t>
  </si>
  <si>
    <t>560-50-31-51204</t>
  </si>
  <si>
    <t>560-50-31-52201</t>
  </si>
  <si>
    <t>560-50-31-52206</t>
  </si>
  <si>
    <t>560-50-31-52299</t>
  </si>
  <si>
    <t>560-50-31-53304</t>
  </si>
  <si>
    <t>560-50-31-53305</t>
  </si>
  <si>
    <t>560-50-31-53319</t>
  </si>
  <si>
    <t>560-50-31-53399</t>
  </si>
  <si>
    <t>560-50-31-54401</t>
  </si>
  <si>
    <t>560-50-31-54403</t>
  </si>
  <si>
    <t>560-50-31-54404</t>
  </si>
  <si>
    <t>560-50-31-54406</t>
  </si>
  <si>
    <t>560-50-31-54407</t>
  </si>
  <si>
    <t>Judgments and Damages</t>
  </si>
  <si>
    <t>560-50-31-54411</t>
  </si>
  <si>
    <t>560-50-31-54455</t>
  </si>
  <si>
    <t>560-50-31-54499</t>
  </si>
  <si>
    <t>560-50-31-65515</t>
  </si>
  <si>
    <t>Carts</t>
  </si>
  <si>
    <t>560-50-31-65519</t>
  </si>
  <si>
    <t>Metal Refuse Containers</t>
  </si>
  <si>
    <t>SUBTOTAL CAPITAL (OVER $15,000)</t>
  </si>
  <si>
    <t xml:space="preserve"> COMMERCIAL/MULTIFAMILY</t>
  </si>
  <si>
    <t>COMMERCIAL TONS PER YEAR</t>
  </si>
  <si>
    <t>ROLL-OFF CUSTOMERS</t>
  </si>
  <si>
    <t>SW COLLECTIONS COMMERCIAL</t>
  </si>
  <si>
    <t>CREW LEADER</t>
  </si>
  <si>
    <t>HEAVY EQUIPMENT OPERATOR</t>
  </si>
  <si>
    <t>TOTAL SW COLLECTIONS COMMERCIAL</t>
  </si>
  <si>
    <t>SOLID WASTE FUND LANDFILL DISPOSAL LONG HAUL</t>
  </si>
  <si>
    <t>560-50-32-51101</t>
  </si>
  <si>
    <t>560-50-32-51106</t>
  </si>
  <si>
    <t>560-50-32-51107</t>
  </si>
  <si>
    <t>560-50-32-51109</t>
  </si>
  <si>
    <t>560-50-32-51110</t>
  </si>
  <si>
    <t>560-50-32-51201</t>
  </si>
  <si>
    <t>560-50-32-51202</t>
  </si>
  <si>
    <t>560-50-32-51203</t>
  </si>
  <si>
    <t>560-50-32-51204</t>
  </si>
  <si>
    <t>560-50-32-51250</t>
  </si>
  <si>
    <t>Unemployment Benefits</t>
  </si>
  <si>
    <t>560-50-32-52201</t>
  </si>
  <si>
    <t>560-50-32-52206</t>
  </si>
  <si>
    <t>560-50-32-52299</t>
  </si>
  <si>
    <t>560-50-32-53302</t>
  </si>
  <si>
    <t>560-50-32-53304</t>
  </si>
  <si>
    <t>560-50-32-53305</t>
  </si>
  <si>
    <t>560-50-32-53319</t>
  </si>
  <si>
    <t>560-50-32-53399</t>
  </si>
  <si>
    <t>560-50-32-54401</t>
  </si>
  <si>
    <t>560-50-32-54403</t>
  </si>
  <si>
    <t>560-50-32-54404</t>
  </si>
  <si>
    <t>560-50-32-54405</t>
  </si>
  <si>
    <t>560-50-32-54406</t>
  </si>
  <si>
    <t>560-50-32-54408</t>
  </si>
  <si>
    <t>560-50-32-54409</t>
  </si>
  <si>
    <t>560-50-32-54411</t>
  </si>
  <si>
    <t>560-50-32-54455</t>
  </si>
  <si>
    <t>560-50-32-54496</t>
  </si>
  <si>
    <t>Landfill Tipping Fee</t>
  </si>
  <si>
    <t>560-50-32-54497</t>
  </si>
  <si>
    <t>Post Closure</t>
  </si>
  <si>
    <t>560-50-32-54499</t>
  </si>
  <si>
    <t>560-50-32-66504</t>
  </si>
  <si>
    <t>560-50-32-66505</t>
  </si>
  <si>
    <t xml:space="preserve"> LANDFILL DISPOSAL/LONG HAUL</t>
  </si>
  <si>
    <t>TRIPS TO TASWA LANDFILL</t>
  </si>
  <si>
    <t>TONS HAULED TO TASWA LANDFILL</t>
  </si>
  <si>
    <t>SW LANDFILL DISPOSAL</t>
  </si>
  <si>
    <t>TOTAL SW LANDFILL DISPOSAL</t>
  </si>
  <si>
    <t>SOLID WASTE FUND TRANSFER STATION</t>
  </si>
  <si>
    <t>560-50-33-51101</t>
  </si>
  <si>
    <t>560-50-33-51106</t>
  </si>
  <si>
    <t>560-50-33-51107</t>
  </si>
  <si>
    <t>560-50-33-51109</t>
  </si>
  <si>
    <t>560-50-33-51110</t>
  </si>
  <si>
    <t>560-50-33-51201</t>
  </si>
  <si>
    <t>560-50-33-51202</t>
  </si>
  <si>
    <t>560-50-33-51203</t>
  </si>
  <si>
    <t>560-50-33-51204</t>
  </si>
  <si>
    <t>560-50-33-52201</t>
  </si>
  <si>
    <t>560-50-33-52202</t>
  </si>
  <si>
    <t>560-50-33-52206</t>
  </si>
  <si>
    <t>560-50-33-52299</t>
  </si>
  <si>
    <t>560-50-33-53302</t>
  </si>
  <si>
    <t xml:space="preserve"> BUILDING MAINTENANCE           </t>
  </si>
  <si>
    <t>560-50-33-53304</t>
  </si>
  <si>
    <t>560-50-33-53305</t>
  </si>
  <si>
    <t>560-50-33-53319</t>
  </si>
  <si>
    <t>SOFTWARE MAINT/LEASE/SUPORT</t>
  </si>
  <si>
    <t>560-50-33-53399</t>
  </si>
  <si>
    <t xml:space="preserve"> MISCELLANEOUS MAINTENANCE      </t>
  </si>
  <si>
    <t>560-50-33-54401</t>
  </si>
  <si>
    <t>560-50-33-54403</t>
  </si>
  <si>
    <t>560-50-33-54404</t>
  </si>
  <si>
    <t>560-50-33-54406</t>
  </si>
  <si>
    <t>560-50-33-54408</t>
  </si>
  <si>
    <t>560-50-33-54411</t>
  </si>
  <si>
    <t>560-50-33-54441</t>
  </si>
  <si>
    <t>560-50-33-54442</t>
  </si>
  <si>
    <t>560-50-33-54446</t>
  </si>
  <si>
    <t>560-50-33-54455</t>
  </si>
  <si>
    <t>560-50-33-54499</t>
  </si>
  <si>
    <t>560-50-33-66502</t>
  </si>
  <si>
    <t>Buildings</t>
  </si>
  <si>
    <t>Need to get FY 2025 into budget</t>
  </si>
  <si>
    <t>560-50-33-66504</t>
  </si>
  <si>
    <t xml:space="preserve"> TRANSFER STATION</t>
  </si>
  <si>
    <t>BUDGET 2021-2022</t>
  </si>
  <si>
    <t>TRUCKS LOADED PER YEAR</t>
  </si>
  <si>
    <t>SW TRANSFER STATION</t>
  </si>
  <si>
    <t>TRANSFER STATION ATTENDANT</t>
  </si>
  <si>
    <t>TRANSFER STATION ATTENDANT/CUSTODIAN</t>
  </si>
  <si>
    <t>TOTAL SW TRANSFER STATION</t>
  </si>
  <si>
    <t>SOLID WASTE FUND NON-DEPARTMENTAL</t>
  </si>
  <si>
    <t>560-70-99-57101</t>
  </si>
  <si>
    <t xml:space="preserve"> SUBTOTAL TRANSFERS OUT</t>
  </si>
  <si>
    <t>560-99-99-80110</t>
  </si>
  <si>
    <t>560-99-99-80214</t>
  </si>
  <si>
    <t>560-99-99-80216</t>
  </si>
  <si>
    <t>2018 CO Int Expense</t>
  </si>
  <si>
    <t>SUBTOTAL OTHER</t>
  </si>
  <si>
    <t xml:space="preserve"> SOLID WASTE NON-DEPARTMENTAL</t>
  </si>
  <si>
    <t xml:space="preserve"> BUDGET 2025 - 2026</t>
  </si>
  <si>
    <t>STORMWATER UTILITY FUND SUMMARY</t>
  </si>
  <si>
    <t xml:space="preserve">  OPERATIONS</t>
  </si>
  <si>
    <t xml:space="preserve">  NON-DEPARTMENTAL</t>
  </si>
  <si>
    <t>INCREASE(DECREASE)</t>
  </si>
  <si>
    <t>BUDGET 2025 - 2026</t>
  </si>
  <si>
    <t>STORMWATER UTILITY FUND REVENUES</t>
  </si>
  <si>
    <t>570-00-00-40655</t>
  </si>
  <si>
    <t>Stormwater Rev-Residential</t>
  </si>
  <si>
    <t>570-00-00-40656</t>
  </si>
  <si>
    <t>Stormwater Rev-Commercial</t>
  </si>
  <si>
    <t>570-00-00-40657</t>
  </si>
  <si>
    <t>Stormwater Rev-Multifamily</t>
  </si>
  <si>
    <t>570-00-00-40658</t>
  </si>
  <si>
    <t>Unbilled Stormwater</t>
  </si>
  <si>
    <t>570-00-00-40704</t>
  </si>
  <si>
    <t xml:space="preserve"> SUBTOTAL UTILITY REVENUES</t>
  </si>
  <si>
    <t>570-00-00-40710</t>
  </si>
  <si>
    <t>570-00-00-41301</t>
  </si>
  <si>
    <t xml:space="preserve"> TOTAL STORMWATER FUND REVENUES</t>
  </si>
  <si>
    <t>Residential Revenue</t>
  </si>
  <si>
    <t>Commercial Revenue</t>
  </si>
  <si>
    <t>Multifamily Revenue</t>
  </si>
  <si>
    <t>Transfers</t>
  </si>
  <si>
    <t>STORMWATER UTILITY FUND</t>
  </si>
  <si>
    <t>570-30-21-51101</t>
  </si>
  <si>
    <t>570-30-21-51106</t>
  </si>
  <si>
    <t>570-30-21-51107</t>
  </si>
  <si>
    <t>570-30-21-51109</t>
  </si>
  <si>
    <t>570-30-21-51110</t>
  </si>
  <si>
    <t>570-30-21-51201</t>
  </si>
  <si>
    <t>570-30-21-51202</t>
  </si>
  <si>
    <t>570-30-21-51203</t>
  </si>
  <si>
    <t>570-30-21-51204</t>
  </si>
  <si>
    <t>570-30-21-52201</t>
  </si>
  <si>
    <t>570-30-21-52207</t>
  </si>
  <si>
    <t>570-30-21-52209</t>
  </si>
  <si>
    <t>570-30-21-52224</t>
  </si>
  <si>
    <t>570-30-21-52299</t>
  </si>
  <si>
    <t>570-30-21-53304</t>
  </si>
  <si>
    <t>570-30-21-53305</t>
  </si>
  <si>
    <t>570-30-21-53321</t>
  </si>
  <si>
    <t>Stormwater Drainage Maint</t>
  </si>
  <si>
    <t>570-30-21-54403</t>
  </si>
  <si>
    <t>570-30-21-54404</t>
  </si>
  <si>
    <t>570-30-21-54406</t>
  </si>
  <si>
    <t>570-30-21-54409</t>
  </si>
  <si>
    <t>570-30-21-54455</t>
  </si>
  <si>
    <t>570-30-21-54499</t>
  </si>
  <si>
    <t>570-30-21-66501</t>
  </si>
  <si>
    <t>Land</t>
  </si>
  <si>
    <t>570-30-21-65520</t>
  </si>
  <si>
    <t>Stormwater Drainage Improv</t>
  </si>
  <si>
    <t>570-30-21-66504</t>
  </si>
  <si>
    <t>570-30-21-66505</t>
  </si>
  <si>
    <t>570-30-21-66507</t>
  </si>
  <si>
    <t xml:space="preserve"> STORMWATER OPERATIONS</t>
  </si>
  <si>
    <t>MACHINERY AND EQUIPMENT NON CAPITAL</t>
  </si>
  <si>
    <t>CAPITAL EQUIPMENT AND IMPROVEMENTS</t>
  </si>
  <si>
    <t>STORM WATER DRAINAGE</t>
  </si>
  <si>
    <t>EQUIPMENT OPERATOR I</t>
  </si>
  <si>
    <t>TOTAL STORM WATER DRAINAGE</t>
  </si>
  <si>
    <t>STORMWATER UTILITY FUND NON-DEPARTMENTAL</t>
  </si>
  <si>
    <t>570-70-99-57101</t>
  </si>
  <si>
    <t>570-70-99-57301</t>
  </si>
  <si>
    <t>Transfer to Debt Service</t>
  </si>
  <si>
    <t>570-70-99-57571</t>
  </si>
  <si>
    <t>Transfer to Stormwater Proj</t>
  </si>
  <si>
    <t xml:space="preserve"> TOTAL TRANSFERS OUT</t>
  </si>
  <si>
    <t>570-99-99-80110</t>
  </si>
  <si>
    <t>570-99-99-80209</t>
  </si>
  <si>
    <t>2012 GO Int Expense</t>
  </si>
  <si>
    <t>570-99-99-80210</t>
  </si>
  <si>
    <t>570-99-99-80212</t>
  </si>
  <si>
    <t>570-99-99-80214</t>
  </si>
  <si>
    <t>570-99-99-80215</t>
  </si>
  <si>
    <t>570-99-99-80217</t>
  </si>
  <si>
    <t xml:space="preserve">Subtotal Debt Service </t>
  </si>
  <si>
    <t xml:space="preserve"> TOTAL NON-DEPARTMENTAL</t>
  </si>
  <si>
    <t>GENERAL OBLIGATION I &amp; S FUND</t>
  </si>
  <si>
    <t xml:space="preserve"> BEGINNING BALANCE OCTOBER 1</t>
  </si>
  <si>
    <t>301-00-00-40001</t>
  </si>
  <si>
    <t xml:space="preserve"> CURRENT TAXES RESOLVED         </t>
  </si>
  <si>
    <t>301-00-00-40002</t>
  </si>
  <si>
    <t xml:space="preserve"> DELINQUENT TAXES RESOLVED      </t>
  </si>
  <si>
    <t>301-00-00-40003</t>
  </si>
  <si>
    <t xml:space="preserve"> PENALTY AND INTEREST           </t>
  </si>
  <si>
    <t xml:space="preserve"> Subtotal Tax Revenues</t>
  </si>
  <si>
    <t>301-00-00-40455</t>
  </si>
  <si>
    <t xml:space="preserve"> DEVELOPMENT FEE-CEMETARY-DIV27 </t>
  </si>
  <si>
    <t>301-00-00-40710</t>
  </si>
  <si>
    <t xml:space="preserve"> INTEREST REVENUE               </t>
  </si>
  <si>
    <t xml:space="preserve"> Subtotal Other Revenues</t>
  </si>
  <si>
    <t>301-00-00-41570</t>
  </si>
  <si>
    <t xml:space="preserve"> TRANSFER FROM STORMWATER</t>
  </si>
  <si>
    <t>301-00-00-41521</t>
  </si>
  <si>
    <t xml:space="preserve"> TRANSFER FROM 2024 CO</t>
  </si>
  <si>
    <t xml:space="preserve"> Subtotal Transfers In</t>
  </si>
  <si>
    <t>301-00-00-54404</t>
  </si>
  <si>
    <t>301-00-00-54499</t>
  </si>
  <si>
    <t>301-00-00-80209</t>
  </si>
  <si>
    <t xml:space="preserve"> 2012 REFUNDING GO'S</t>
  </si>
  <si>
    <t>301-00-00-80210</t>
  </si>
  <si>
    <t xml:space="preserve"> 2012 CERT. OF OBLIGATION </t>
  </si>
  <si>
    <t>301-00-00-80212</t>
  </si>
  <si>
    <t xml:space="preserve"> 2014 GENERAL OBLIGATION BONDS</t>
  </si>
  <si>
    <t>301-00-00-80214</t>
  </si>
  <si>
    <t xml:space="preserve"> 2016 GO &amp; PARTIAL REFUNDING 2007</t>
  </si>
  <si>
    <t>301-00-00-80215</t>
  </si>
  <si>
    <t xml:space="preserve"> 2017 REFUNDING GO'S</t>
  </si>
  <si>
    <t>301-00-00-80216</t>
  </si>
  <si>
    <t xml:space="preserve"> 2018 CERT. OF OBLIGATION</t>
  </si>
  <si>
    <t>301-00-00-80217</t>
  </si>
  <si>
    <t xml:space="preserve"> 2020 GENERAL OBLIGATION REFUNDING </t>
  </si>
  <si>
    <t>301-00-00-80218</t>
  </si>
  <si>
    <t xml:space="preserve"> 2022 CERT. OF OBLIGATION</t>
  </si>
  <si>
    <t>301-00-00-80220</t>
  </si>
  <si>
    <t xml:space="preserve"> 2024 CERT. OF OBLIGATION</t>
  </si>
  <si>
    <t>301-00-00-80221</t>
  </si>
  <si>
    <t xml:space="preserve"> 2025 CERT. OF OBLIGATION</t>
  </si>
  <si>
    <t xml:space="preserve"> Subtotal Expenses</t>
  </si>
  <si>
    <t>301-70-99-57501</t>
  </si>
  <si>
    <t xml:space="preserve"> TRANS WS </t>
  </si>
  <si>
    <t>301-70-99-57570</t>
  </si>
  <si>
    <t xml:space="preserve"> TRANS STORMWATER </t>
  </si>
  <si>
    <t>301-70-99-57575</t>
  </si>
  <si>
    <t xml:space="preserve"> TRANS AIRPORT </t>
  </si>
  <si>
    <t>301-70-99-57585</t>
  </si>
  <si>
    <t xml:space="preserve"> TRANS GOLF </t>
  </si>
  <si>
    <t xml:space="preserve"> Subtotal Transfers Out</t>
  </si>
  <si>
    <t>TOTAL EXPENSES</t>
  </si>
  <si>
    <t xml:space="preserve"> ENDING BALANCE SEPTEMBER 30</t>
  </si>
  <si>
    <t xml:space="preserve"> INCREASE/DECREASE</t>
  </si>
  <si>
    <t>AIRPORT FUND SUMMARY</t>
  </si>
  <si>
    <t xml:space="preserve">    IN FUND BALANCE</t>
  </si>
  <si>
    <t>BUDGET 2024-2025</t>
  </si>
  <si>
    <t>AIRPORT FUND REVENUES</t>
  </si>
  <si>
    <t>575-00-00-40660</t>
  </si>
  <si>
    <t>AGRICULTURAL LEASE</t>
  </si>
  <si>
    <t>575-00-00-40661</t>
  </si>
  <si>
    <t>LAND RENTAL - GRAZING</t>
  </si>
  <si>
    <t>575-00-00-40662</t>
  </si>
  <si>
    <t>AIRPORT FUEL SALES</t>
  </si>
  <si>
    <t>575-00-00-40663</t>
  </si>
  <si>
    <t>GROUND LEASE - MONTHLY</t>
  </si>
  <si>
    <t>575-00-00-40664</t>
  </si>
  <si>
    <t>GROUND LEASE - ANNUALLY</t>
  </si>
  <si>
    <t>575-00-00-40665</t>
  </si>
  <si>
    <t>TIE DOWN RENTAL</t>
  </si>
  <si>
    <t>575-00-00-40666</t>
  </si>
  <si>
    <t>MULTI-USE HANGAR RENTAL</t>
  </si>
  <si>
    <t>575-00-00-40667</t>
  </si>
  <si>
    <t>T-HANGAR RENTAL</t>
  </si>
  <si>
    <t>575-00-00-40668</t>
  </si>
  <si>
    <t>CATERING FEES REVENUE</t>
  </si>
  <si>
    <t>575-00-00-40669</t>
  </si>
  <si>
    <t>PILOT SUPPLIES SALES</t>
  </si>
  <si>
    <t>575-00-00-40700</t>
  </si>
  <si>
    <t>PENALTIES</t>
  </si>
  <si>
    <t>575-00-00-40705</t>
  </si>
  <si>
    <t>A/R CREDIT ADJUSTMENT</t>
  </si>
  <si>
    <t>575-00-00-40709</t>
  </si>
  <si>
    <t>MISCELLANEOUS INCOME</t>
  </si>
  <si>
    <t>575-00-00-40710</t>
  </si>
  <si>
    <t>INTEREST INCOME</t>
  </si>
  <si>
    <t xml:space="preserve"> SUBTOTAL OPERATING REVENUES</t>
  </si>
  <si>
    <t>575-00-00-40802</t>
  </si>
  <si>
    <t>GRANT - OTHER AGENCIES</t>
  </si>
  <si>
    <t>575-00-00-40803</t>
  </si>
  <si>
    <t xml:space="preserve">GRANT - TXDOT RAMP </t>
  </si>
  <si>
    <t xml:space="preserve"> SUBTOTAL GRANT REVENUES</t>
  </si>
  <si>
    <t>575-00-00-41301</t>
  </si>
  <si>
    <t>TRANSFER FROM DEBT SERVICE</t>
  </si>
  <si>
    <t>575-00-00-41402</t>
  </si>
  <si>
    <t>TRANSFER FROM ASSIGNED FUND</t>
  </si>
  <si>
    <t>575-00-00-41580</t>
  </si>
  <si>
    <t>TRANSFER FROM AIRPORT CAPITAL</t>
  </si>
  <si>
    <t xml:space="preserve"> TOTAL AIRPORT REVENUES</t>
  </si>
  <si>
    <t>Fuel Sales</t>
  </si>
  <si>
    <t>Ground Leases</t>
  </si>
  <si>
    <t>Grant Revenue</t>
  </si>
  <si>
    <t>Hangar Revenues</t>
  </si>
  <si>
    <t>AIRPORT FUND OPERATIONS</t>
  </si>
  <si>
    <t>575-40-11-51101</t>
  </si>
  <si>
    <t>SALARIES</t>
  </si>
  <si>
    <t>575-40-11-51106</t>
  </si>
  <si>
    <t>OVERTIME</t>
  </si>
  <si>
    <t>575-40-11-51107</t>
  </si>
  <si>
    <t>HOLIDAY PAY</t>
  </si>
  <si>
    <t>575-40-11-51109</t>
  </si>
  <si>
    <t>OTHER PAYROLL</t>
  </si>
  <si>
    <t>575-40-11-51110</t>
  </si>
  <si>
    <t>LONGEVITY</t>
  </si>
  <si>
    <t>575-40-11-51201</t>
  </si>
  <si>
    <t>RETIREMENT</t>
  </si>
  <si>
    <t>575-40-11-51202</t>
  </si>
  <si>
    <t>575-40-11-51203</t>
  </si>
  <si>
    <t>WORKERS' COMPENSATION</t>
  </si>
  <si>
    <t>575-40-11-51204</t>
  </si>
  <si>
    <t>HEALTH/LIFE INSURANCE</t>
  </si>
  <si>
    <t>575-40-11-51220</t>
  </si>
  <si>
    <t>AUTO ALLOWANCE</t>
  </si>
  <si>
    <t>575-40-11-51301</t>
  </si>
  <si>
    <t>ACCRUED VACATION BENEFITS</t>
  </si>
  <si>
    <t>575-40-11-52201</t>
  </si>
  <si>
    <t>OFFICE SUPPLIES</t>
  </si>
  <si>
    <t>575-40-11-52202</t>
  </si>
  <si>
    <t>POSTAGE</t>
  </si>
  <si>
    <t>575-40-11-52206</t>
  </si>
  <si>
    <t>FUELS, OIL &amp; LUBRICANT</t>
  </si>
  <si>
    <t>575-40-11-52208</t>
  </si>
  <si>
    <t>CLEANING SUPPLIES</t>
  </si>
  <si>
    <t>575-40-11-52227</t>
  </si>
  <si>
    <t>AVGAS/JETA FUEL</t>
  </si>
  <si>
    <t>575-40-11-52293</t>
  </si>
  <si>
    <t>CATERING SUPPLIES</t>
  </si>
  <si>
    <t>575-40-11-52294</t>
  </si>
  <si>
    <t>PILOT SUPPLIES FOR RESALE</t>
  </si>
  <si>
    <t>575-40-11-52295</t>
  </si>
  <si>
    <t>SPECIAL EVENT SUPPLIES</t>
  </si>
  <si>
    <t>575-40-11-52299</t>
  </si>
  <si>
    <t>MISCELLANEOUS SUPPLIES</t>
  </si>
  <si>
    <t>575-40-11-53302</t>
  </si>
  <si>
    <t>BUILDING MAINTENANCE</t>
  </si>
  <si>
    <t>575-40-11-53303</t>
  </si>
  <si>
    <t>GROUNDS MAINTENANCE</t>
  </si>
  <si>
    <t>575-40-11-53304</t>
  </si>
  <si>
    <t>MACHINERY &amp; EQUIP. MAINTENANCE</t>
  </si>
  <si>
    <t>575-40-11-53305</t>
  </si>
  <si>
    <t>VEHICLE MAINTENANCE</t>
  </si>
  <si>
    <t>575-40-11-53306</t>
  </si>
  <si>
    <t>INSTRUMENT MAINTENANCE</t>
  </si>
  <si>
    <t>575-40-11-53322</t>
  </si>
  <si>
    <t>R.A.M.P. GRANT PROGRAM</t>
  </si>
  <si>
    <t>575-40-11-54401</t>
  </si>
  <si>
    <t xml:space="preserve">COMMUNICATIONS </t>
  </si>
  <si>
    <t>575-40-11-54402</t>
  </si>
  <si>
    <t>DUES &amp; SUBSCRIPTIONS</t>
  </si>
  <si>
    <t>575-40-11-54403</t>
  </si>
  <si>
    <t>GENERAL INSURANCE</t>
  </si>
  <si>
    <t>575-40-11-54404</t>
  </si>
  <si>
    <t>PROFESSIONAL FEES</t>
  </si>
  <si>
    <t>575-40-11-54405</t>
  </si>
  <si>
    <t>ADVERTISING</t>
  </si>
  <si>
    <t>575-40-11-54406</t>
  </si>
  <si>
    <t>TRAINING &amp; TRAVEL</t>
  </si>
  <si>
    <t>575-40-11-54408</t>
  </si>
  <si>
    <t>ELECTRICITY</t>
  </si>
  <si>
    <t>575-40-11-54411</t>
  </si>
  <si>
    <t>MACHINERY &amp; EQUIPMENT RENTAL</t>
  </si>
  <si>
    <t>575-40-11-54417</t>
  </si>
  <si>
    <t>INSPECTION &amp; PERMITTING</t>
  </si>
  <si>
    <t>575-40-11-54441</t>
  </si>
  <si>
    <t>SOLID WASTE UTILITY</t>
  </si>
  <si>
    <t>575-40-11-54442</t>
  </si>
  <si>
    <t>WATER/SEWER UTILITY</t>
  </si>
  <si>
    <t>575-40-11-54446</t>
  </si>
  <si>
    <t>STORMWATER UTILITY</t>
  </si>
  <si>
    <t>575-40-11-54480</t>
  </si>
  <si>
    <t>PROPERTY TAX EXPENSE</t>
  </si>
  <si>
    <t>575-40-11-54481</t>
  </si>
  <si>
    <t>LEASE PAYMENT</t>
  </si>
  <si>
    <t>575-40-11-55506</t>
  </si>
  <si>
    <t>FURNITURE &amp; FIXTURES</t>
  </si>
  <si>
    <t>575-40-11-66501</t>
  </si>
  <si>
    <t>LAND</t>
  </si>
  <si>
    <t>575-40-11-66502</t>
  </si>
  <si>
    <t xml:space="preserve">BUILDINGS </t>
  </si>
  <si>
    <t>575-40-11-66504</t>
  </si>
  <si>
    <t xml:space="preserve">MACHINERY &amp; EQUIPMENT  </t>
  </si>
  <si>
    <t>575-40-11-66505</t>
  </si>
  <si>
    <t>MOTOR VEHICLES</t>
  </si>
  <si>
    <t>575-40-11-66507</t>
  </si>
  <si>
    <t>IMPROVEMENTS OTHER THAN BLDGS.</t>
  </si>
  <si>
    <t xml:space="preserve"> AIRPORT OPERATIONS</t>
  </si>
  <si>
    <t>FURNITURE AND FIXTURES</t>
  </si>
  <si>
    <t>CAPITAL MACHINERY, BLDGS, IMPRO</t>
  </si>
  <si>
    <t>HOURS FUELING AIRCRAFT</t>
  </si>
  <si>
    <t>NUMBER OF AIRCRAFT FUELED</t>
  </si>
  <si>
    <t>AFTER HOURS CALL-OUT</t>
  </si>
  <si>
    <t>SWEEP TAXIWAYS/RUNWAYS PER YR.</t>
  </si>
  <si>
    <t>TERMINAL JANITORIAL HOURS</t>
  </si>
  <si>
    <t>HOURS FOR GROUNDS UPKEEP</t>
  </si>
  <si>
    <t>COMMUNITY EVENTS HELD</t>
  </si>
  <si>
    <t>AIRPORT OPERATIONS</t>
  </si>
  <si>
    <t>TOTAL AIRPORT OPERATIONS</t>
  </si>
  <si>
    <t>AIRPORT FUND NON-DEPARTMENTAL</t>
  </si>
  <si>
    <t>575-99-99-54481</t>
  </si>
  <si>
    <t>LEASE PAYMENT - TRUCK</t>
  </si>
  <si>
    <t>575-99-99-80214</t>
  </si>
  <si>
    <t>DEBT EXP 2016 REF</t>
  </si>
  <si>
    <t>TOTAL DEBT</t>
  </si>
  <si>
    <t>AIRPORT NON-DEPARTMENTAL</t>
  </si>
  <si>
    <t>AIRPORT CAPITAL IMPROVEMENTS FUND SUMMARY</t>
  </si>
  <si>
    <t>Account Number</t>
  </si>
  <si>
    <t>Description</t>
  </si>
  <si>
    <t xml:space="preserve">                 </t>
  </si>
  <si>
    <t>580-00-00-40709</t>
  </si>
  <si>
    <t xml:space="preserve"> MISCELLANEOUS REVENUE</t>
  </si>
  <si>
    <t>580-00-00-41575</t>
  </si>
  <si>
    <t xml:space="preserve">  TOTAL REVENUE</t>
  </si>
  <si>
    <t xml:space="preserve"> TOTAL CAPITAL</t>
  </si>
  <si>
    <t xml:space="preserve"> TOTAL TRANSFERS</t>
  </si>
  <si>
    <t>Note:  These funds are restricted and can only be spent on airport capital improvements.</t>
  </si>
  <si>
    <t xml:space="preserve">           </t>
  </si>
  <si>
    <t>6/1/2020 This fund for airport land sales revenue only</t>
  </si>
  <si>
    <t>GOLF COURSE FUND SUMMARY</t>
  </si>
  <si>
    <t xml:space="preserve">  PRO SHOP</t>
  </si>
  <si>
    <t>GOLF COURSE FUND - REVENUES</t>
  </si>
  <si>
    <t>585-00-00-40675</t>
  </si>
  <si>
    <t>Green Fees</t>
  </si>
  <si>
    <t>585-00-00-40676</t>
  </si>
  <si>
    <t>Cart Storage Fees</t>
  </si>
  <si>
    <t>585-00-00-40677</t>
  </si>
  <si>
    <t>Trail Fees</t>
  </si>
  <si>
    <t>585-00-00-40678</t>
  </si>
  <si>
    <t>Individual Membership</t>
  </si>
  <si>
    <t>585-00-00-40679</t>
  </si>
  <si>
    <t>Golf Cart Rental</t>
  </si>
  <si>
    <t xml:space="preserve"> SUBTOTAL</t>
  </si>
  <si>
    <t>585-00-00-40680</t>
  </si>
  <si>
    <t>Commission-Merchandise Sold</t>
  </si>
  <si>
    <t>585-00-00-40681</t>
  </si>
  <si>
    <t>Alcohol Sales</t>
  </si>
  <si>
    <t>585-00-00-40682</t>
  </si>
  <si>
    <t>Player Pass Revenues</t>
  </si>
  <si>
    <t>585-00-00-40683</t>
  </si>
  <si>
    <t>Golf Merchandise Sales</t>
  </si>
  <si>
    <t>585-00-00-40684</t>
  </si>
  <si>
    <t>Vending Revenues</t>
  </si>
  <si>
    <t>585-00-00-40685</t>
  </si>
  <si>
    <t>Golf Concessions</t>
  </si>
  <si>
    <t>585-00-00-40701</t>
  </si>
  <si>
    <t>585-00-00-40709</t>
  </si>
  <si>
    <t>585-00-00-40710</t>
  </si>
  <si>
    <t>585-00-00-41101</t>
  </si>
  <si>
    <t>Transfer from GF</t>
  </si>
  <si>
    <t>585-00-00-41215</t>
  </si>
  <si>
    <t>Transfer from Hotel/Motel</t>
  </si>
  <si>
    <t>585-00-00-41301</t>
  </si>
  <si>
    <t xml:space="preserve"> REVENUES TOTAL</t>
  </si>
  <si>
    <t>Golf Carts</t>
  </si>
  <si>
    <t>Individual Memberships</t>
  </si>
  <si>
    <t>Transfers In</t>
  </si>
  <si>
    <t>GOLF COURSE FUND PRO SHOP</t>
  </si>
  <si>
    <t>585-20-18-51101</t>
  </si>
  <si>
    <t>585-20-18-51106</t>
  </si>
  <si>
    <t>585-20-18-51107</t>
  </si>
  <si>
    <t>585-20-18-51109</t>
  </si>
  <si>
    <t>585-20-18-51110</t>
  </si>
  <si>
    <t>585-20-18-51201</t>
  </si>
  <si>
    <t>585-20-18-51202</t>
  </si>
  <si>
    <t>585-20-18-51203</t>
  </si>
  <si>
    <t>585-20-18-51204</t>
  </si>
  <si>
    <t>585-20-18-52200</t>
  </si>
  <si>
    <t>585-20-18-52201</t>
  </si>
  <si>
    <t>585-20-18-52207</t>
  </si>
  <si>
    <t>585-20-18-52221</t>
  </si>
  <si>
    <t>Concession Supplies</t>
  </si>
  <si>
    <t>585-20-18-52253</t>
  </si>
  <si>
    <t>Gift Shop Merchandise</t>
  </si>
  <si>
    <t>585-20-18-52254</t>
  </si>
  <si>
    <t>Alcoholic Beverage Supplies</t>
  </si>
  <si>
    <t>585-20-18-52299</t>
  </si>
  <si>
    <t>585-20-18-53399</t>
  </si>
  <si>
    <t>585-20-18-54401</t>
  </si>
  <si>
    <t>585-20-18-54403</t>
  </si>
  <si>
    <t>585-20-18-54404</t>
  </si>
  <si>
    <t>585-20-18-54405</t>
  </si>
  <si>
    <t>585-20-18-54406</t>
  </si>
  <si>
    <t>585-20-18-54408</t>
  </si>
  <si>
    <t>585-20-18-54423</t>
  </si>
  <si>
    <t>585-20-18-54453</t>
  </si>
  <si>
    <t>Cart Lease Payment</t>
  </si>
  <si>
    <t>585-20-18-54499</t>
  </si>
  <si>
    <t xml:space="preserve"> GOLF PRO SHOP</t>
  </si>
  <si>
    <t xml:space="preserve"> CAPITAL</t>
  </si>
  <si>
    <t>HOURS STAGING, CLEANING, STORING GOLF CARTS</t>
  </si>
  <si>
    <t>HOURS GOLF SHOP MAINTENANCE</t>
  </si>
  <si>
    <t>HOURS ATTENDANCE OF GOLF SHOP</t>
  </si>
  <si>
    <t>HOURS TOURNAMENT PREPARATIONS</t>
  </si>
  <si>
    <t>HOURS ERRANDS, MEETINGS, ETC.</t>
  </si>
  <si>
    <t>GOLF PRO SHOP OPERATIONS</t>
  </si>
  <si>
    <t>GOLF SHOP ATTENDANT</t>
  </si>
  <si>
    <t>GOLF SHOP ATTENDANT PT</t>
  </si>
  <si>
    <t>TOTAL GOLF PRO SHOP OPERATIONS</t>
  </si>
  <si>
    <t>GOLF COURSE FUND OPERATIONS</t>
  </si>
  <si>
    <t>585-20-19-51101</t>
  </si>
  <si>
    <t>585-20-19-51106</t>
  </si>
  <si>
    <t>585-20-19-51107</t>
  </si>
  <si>
    <t>585-20-19-51109</t>
  </si>
  <si>
    <t>585-20-19-51110</t>
  </si>
  <si>
    <t>585-20-19-51201</t>
  </si>
  <si>
    <t>585-20-19-51202</t>
  </si>
  <si>
    <t>585-20-19-51203</t>
  </si>
  <si>
    <t>585-20-19-51204</t>
  </si>
  <si>
    <t>585-20-19-52201</t>
  </si>
  <si>
    <t>585-20-19-52206</t>
  </si>
  <si>
    <t>585-20-19-52207</t>
  </si>
  <si>
    <t>585-20-19-52208</t>
  </si>
  <si>
    <t>585-20-19-52212</t>
  </si>
  <si>
    <t>585-20-19-52299</t>
  </si>
  <si>
    <t>585-20-19-53302</t>
  </si>
  <si>
    <t>585-20-19-53303</t>
  </si>
  <si>
    <t>Grounds Maintenance</t>
  </si>
  <si>
    <t>585-20-19-53304</t>
  </si>
  <si>
    <t>585-20-19-53305</t>
  </si>
  <si>
    <t>585-20-19-53308</t>
  </si>
  <si>
    <t>585-20-19-53317</t>
  </si>
  <si>
    <t>Irrigation System Maint</t>
  </si>
  <si>
    <t>585-20-19-53399</t>
  </si>
  <si>
    <t>585-20-19-54401</t>
  </si>
  <si>
    <t>585-20-19-54403</t>
  </si>
  <si>
    <t>585-20-19-54404</t>
  </si>
  <si>
    <t>585-20-19-54406</t>
  </si>
  <si>
    <t>585-20-19-54408</t>
  </si>
  <si>
    <t>585-20-19-54409</t>
  </si>
  <si>
    <t>585-20-19-54411</t>
  </si>
  <si>
    <t>585-20-19-54440</t>
  </si>
  <si>
    <t>585-20-19-54441</t>
  </si>
  <si>
    <t>585-20-19-54442</t>
  </si>
  <si>
    <t>585-20-19-54446</t>
  </si>
  <si>
    <t>585-20-19-54455</t>
  </si>
  <si>
    <t>585-20-19-54499</t>
  </si>
  <si>
    <t>585-20-19-55507</t>
  </si>
  <si>
    <t xml:space="preserve"> SUBTOTAL MINOR CAPITAL</t>
  </si>
  <si>
    <t>585-20-19-66507</t>
  </si>
  <si>
    <t xml:space="preserve"> GOLF COURSE OPERATIONS</t>
  </si>
  <si>
    <t>MOWING HOURS</t>
  </si>
  <si>
    <t>EQUIPMENT MAINTENANCE HOURS</t>
  </si>
  <si>
    <t>IRRIGATION/WATERING HOURS</t>
  </si>
  <si>
    <t>TRASH CLEANUP HOURS</t>
  </si>
  <si>
    <t>SPRAYING HOURS</t>
  </si>
  <si>
    <t>GENERAL OPERATIONS/MAINTENANCE HOURS</t>
  </si>
  <si>
    <t>GOLF COURSE OPERATIONS</t>
  </si>
  <si>
    <t>TOTAL GOLF COURSE OPERATIONS</t>
  </si>
  <si>
    <t>GOLF COURSE FUND NON-DEPARTMENTAL</t>
  </si>
  <si>
    <t>585-99-99-80214</t>
  </si>
  <si>
    <t>Subtotal Debt Service</t>
  </si>
  <si>
    <t xml:space="preserve"> NON-DEPARTMENTAL</t>
  </si>
  <si>
    <t>HOTEL/MOTEL FUND</t>
  </si>
  <si>
    <t xml:space="preserve"> Account Number </t>
  </si>
  <si>
    <t xml:space="preserve"> Description </t>
  </si>
  <si>
    <t xml:space="preserve"> REVENUES</t>
  </si>
  <si>
    <t>215-00-00-40104</t>
  </si>
  <si>
    <t>215-00-00-40710</t>
  </si>
  <si>
    <t xml:space="preserve"> TOTAL FUNDS AVAILABLE</t>
  </si>
  <si>
    <t xml:space="preserve"> EXPENDITURES</t>
  </si>
  <si>
    <t>215-10-80-53302</t>
  </si>
  <si>
    <t>215-10-80-53323</t>
  </si>
  <si>
    <t>215-10-80-53324</t>
  </si>
  <si>
    <t>215-10-80-53325</t>
  </si>
  <si>
    <t>215-10-80-53326</t>
  </si>
  <si>
    <t xml:space="preserve"> SIGNAGE</t>
  </si>
  <si>
    <t>215-10-80-53327</t>
  </si>
  <si>
    <t xml:space="preserve"> HOTEL ASSOC WEBSITE</t>
  </si>
  <si>
    <t>215-10-80-53328</t>
  </si>
  <si>
    <t xml:space="preserve"> WINE AND COUNTRY FESTIVAL</t>
  </si>
  <si>
    <t>TOTAL MAINTENANCE</t>
  </si>
  <si>
    <t>215-10-80-54405</t>
  </si>
  <si>
    <t xml:space="preserve"> ADVERTISING</t>
  </si>
  <si>
    <t>TOTAL SERVICES</t>
  </si>
  <si>
    <t>215-10-80-59920</t>
  </si>
  <si>
    <t>215-10-80-59921</t>
  </si>
  <si>
    <t>215-10-80-59922</t>
  </si>
  <si>
    <t>215-10-80-59923</t>
  </si>
  <si>
    <t>215-10-80-59924</t>
  </si>
  <si>
    <t>MORTON MUSEUM</t>
  </si>
  <si>
    <t>215-10-80-59925</t>
  </si>
  <si>
    <t>DOWNTOWN GAINESVILLE ALLIANCE</t>
  </si>
  <si>
    <t>215-10-80-59926</t>
  </si>
  <si>
    <t>HISTORIC S. GAINESVILLE NEIGH.</t>
  </si>
  <si>
    <t>215-10-80-59927</t>
  </si>
  <si>
    <t>BLUES &amp; TATTOOS</t>
  </si>
  <si>
    <t>TOTAL LOCAL ORGANIZATIONS</t>
  </si>
  <si>
    <t>215-10-80-66507</t>
  </si>
  <si>
    <t>IMPROVEMENTS OTHER THAN BLDG.</t>
  </si>
  <si>
    <t>TOTAL BUTTERFIELD ELEVATOR</t>
  </si>
  <si>
    <t>215-70-99-57101-ZOO</t>
  </si>
  <si>
    <t xml:space="preserve"> TRANSFER TO GEN FUND ZOO</t>
  </si>
  <si>
    <t>215-70-99-57101-CIVIC</t>
  </si>
  <si>
    <t xml:space="preserve"> TRANSFER TO GEN FUND CIVIC</t>
  </si>
  <si>
    <t>215-70-99-57101-TOUR</t>
  </si>
  <si>
    <t xml:space="preserve"> TRANSFER TO GEN F/TOURISM</t>
  </si>
  <si>
    <t>215-70-99-57101-WEB</t>
  </si>
  <si>
    <t xml:space="preserve"> TRANSFER TO GEN FUND WEB</t>
  </si>
  <si>
    <t>215-70-99-57101-CIVPR</t>
  </si>
  <si>
    <t>215-70-99-57585</t>
  </si>
  <si>
    <t>215-70-99-57401</t>
  </si>
  <si>
    <t xml:space="preserve"> TRANSFER TO GF CONSTR.</t>
  </si>
  <si>
    <t>215-70-99-57402</t>
  </si>
  <si>
    <t xml:space="preserve"> TRANSFER TO ASSIGNED FUND</t>
  </si>
  <si>
    <t xml:space="preserve"> TRANSFERS OUT</t>
  </si>
  <si>
    <t xml:space="preserve"> TOTAL EXPENDITURES</t>
  </si>
  <si>
    <t>Goal 7: Promote cultural and recreational opportunities for locals and tourists.</t>
  </si>
  <si>
    <t>Objectives for Goal 7</t>
  </si>
  <si>
    <r>
      <t>7.1</t>
    </r>
    <r>
      <rPr>
        <sz val="7"/>
        <rFont val="Times New Roman"/>
        <family val="1"/>
      </rPr>
      <t xml:space="preserve">   </t>
    </r>
    <r>
      <rPr>
        <sz val="11"/>
        <rFont val="Times New Roman"/>
        <family val="1"/>
      </rPr>
      <t xml:space="preserve">Utilize the Hotel Occupancy Tax to 1) promote City operated tourist attractions, such as the Frank Buck Zoo, </t>
    </r>
  </si>
  <si>
    <t xml:space="preserve">                   support Chamber of Commerce’s tourism program, and 3)  support for local historic buildings, museums, and the arts.</t>
  </si>
  <si>
    <r>
      <t>7.2</t>
    </r>
    <r>
      <rPr>
        <sz val="7"/>
        <rFont val="Times New Roman"/>
        <family val="1"/>
      </rPr>
      <t xml:space="preserve">   </t>
    </r>
    <r>
      <rPr>
        <sz val="11"/>
        <rFont val="Times New Roman"/>
        <family val="1"/>
      </rPr>
      <t xml:space="preserve">Partner with local non-profit organizations to provide cultural and recreational opportunities for locals and tourists </t>
    </r>
  </si>
  <si>
    <t xml:space="preserve">                  when it is more cost effective than being the sole provider of the service.</t>
  </si>
  <si>
    <t xml:space="preserve"> ASSIGNED PROJECT FUND SUMMARY</t>
  </si>
  <si>
    <t>ASSIGNED PROJECT REVENUES</t>
  </si>
  <si>
    <t>402-00-00-40710</t>
  </si>
  <si>
    <t>INTEREST REVENUE</t>
  </si>
  <si>
    <t>TOTAL INTEREST AND OTHER REVENUE</t>
  </si>
  <si>
    <t>402-00-00-41101</t>
  </si>
  <si>
    <t>TRANSFER FROM GENERAL FUND</t>
  </si>
  <si>
    <t>402-00-00-41215</t>
  </si>
  <si>
    <t>TRANSFER FROM HOTEL/MOTEL</t>
  </si>
  <si>
    <t>TOTAL TRANSFERS</t>
  </si>
  <si>
    <t>TOTAL ASSIGNED REVENUES</t>
  </si>
  <si>
    <t>ASSIGNED FUND</t>
  </si>
  <si>
    <t>402-11-10-54404</t>
  </si>
  <si>
    <t>402-10-12-54410</t>
  </si>
  <si>
    <t>DEMOLITIONS</t>
  </si>
  <si>
    <t>402-10-10-54499</t>
  </si>
  <si>
    <t>MISCELLANEOUS SERVICES</t>
  </si>
  <si>
    <t>402-10-10-66501</t>
  </si>
  <si>
    <t>402-11-10-66503</t>
  </si>
  <si>
    <t>COMPUTER SOFTWARE</t>
  </si>
  <si>
    <t>402-13-11-55503</t>
  </si>
  <si>
    <t>402-18-11-66502</t>
  </si>
  <si>
    <t>BUILDINGS</t>
  </si>
  <si>
    <t>402-18-11-66504</t>
  </si>
  <si>
    <t>MACHINERY &amp; EQUIPMENT</t>
  </si>
  <si>
    <t>402-18-11-66505</t>
  </si>
  <si>
    <t>402-19-11-66504</t>
  </si>
  <si>
    <t>402-19-11-66502</t>
  </si>
  <si>
    <t>402-19-11-66505</t>
  </si>
  <si>
    <t>402-20-17-66507</t>
  </si>
  <si>
    <t>402-30-20-66510</t>
  </si>
  <si>
    <t>STREETS, ROADS, BRIDGES</t>
  </si>
  <si>
    <t>TOTAL CAPITAL EXPENDITURES</t>
  </si>
  <si>
    <t>402-70-99-57101</t>
  </si>
  <si>
    <t>TRANSFER TO GENERAL FUND</t>
  </si>
  <si>
    <t>402-70-99-57401</t>
  </si>
  <si>
    <t>TRANSFER TO GF CONSTR. PROJ.</t>
  </si>
  <si>
    <t>402-70-99-57501</t>
  </si>
  <si>
    <t>TRANSFER TO WATER &amp; SEWER</t>
  </si>
  <si>
    <t>402-99-99-80110</t>
  </si>
  <si>
    <t>PENSION EXPENSE/ADJUSTMENT</t>
  </si>
  <si>
    <t xml:space="preserve"> ASSIGNED FUND OPERATIONS</t>
  </si>
  <si>
    <t>MUNICIPAL COURT JUVENILE CASE MANAGER FUND</t>
  </si>
  <si>
    <t>INCREASE/(DECREASE)</t>
  </si>
  <si>
    <t>Note:  This fund was opened in April 2010 in complliance with Texas State law.  These funds are restricted to only go towards the salary</t>
  </si>
  <si>
    <t xml:space="preserve">            paid to the Juvenile Case Manager.  </t>
  </si>
  <si>
    <t xml:space="preserve"> MUNICIPAL COURT TECHNOLOGY FUND</t>
  </si>
  <si>
    <t xml:space="preserve"> INCREASE/(DECREASE)</t>
  </si>
  <si>
    <t xml:space="preserve"> MUNICIPAL COURT SECURITY FUND</t>
  </si>
  <si>
    <t xml:space="preserve"> SECURITY FEES                  </t>
  </si>
  <si>
    <t xml:space="preserve"> INTEREST                       </t>
  </si>
  <si>
    <t>TOTAL REVENUES</t>
  </si>
  <si>
    <t>LAW ENFORCEMENT OFFICER EDUCATION FUND</t>
  </si>
  <si>
    <t>205-00-00-41101</t>
  </si>
  <si>
    <t>FEDERAL SEIZURE FUND</t>
  </si>
  <si>
    <t>206-00-00-41101</t>
  </si>
  <si>
    <t>TRANSFER FROM FUND 101</t>
  </si>
  <si>
    <t>206-19-11-55530</t>
  </si>
  <si>
    <t>POLICE OFFICER EQUIPMENT</t>
  </si>
  <si>
    <t>Note:  This is a restricted fund.  The revenues are comprised of forfeited contraband collected by the Federal law enforcement.</t>
  </si>
  <si>
    <t xml:space="preserve">          The Federal Court then awards these funds to the Gainesville Police Department.  Expenditures are restricted to those</t>
  </si>
  <si>
    <t xml:space="preserve">          that are in support of investigations and operations that may result in furthering the law enforcement goals and missions.</t>
  </si>
  <si>
    <t xml:space="preserve">          In fiscal year 2009 these funds were segregated from other funds and this fund was opened to record revenues and</t>
  </si>
  <si>
    <t xml:space="preserve">          expenditures related strictly to the Federal forfeited funds.  We do not budget for the revenues from the Federal law</t>
  </si>
  <si>
    <t xml:space="preserve">          enforcement since it is not known if we will be awarded funds or how much.   As funds accumulate, then purchases are</t>
  </si>
  <si>
    <t xml:space="preserve">          made that fall within the stated restrictions.</t>
  </si>
  <si>
    <t>STATE SEIZURE FUND</t>
  </si>
  <si>
    <t>ORIGINAL</t>
  </si>
  <si>
    <t>207-00-00-41101</t>
  </si>
  <si>
    <t>TOTAL MISC K-9 SUPPLIES</t>
  </si>
  <si>
    <t>TOTAL SOFTWARE MATENANCE</t>
  </si>
  <si>
    <t>207-19-11-54404</t>
  </si>
  <si>
    <t>Update this formula next year title of gl acct should be corrected</t>
  </si>
  <si>
    <t>TOTAL TRAINING</t>
  </si>
  <si>
    <t>TOTAL EQUIP AND POLICE OFFICER EQU</t>
  </si>
  <si>
    <t>207-19-11-66505</t>
  </si>
  <si>
    <t>TOTAL MACHINERY &amp; EQUIPMENT</t>
  </si>
  <si>
    <t>207-70-99-57101</t>
  </si>
  <si>
    <t>Note:  This is a restricted fund.  The revenues are comprised of forfeited contraband collected by the State.  The State</t>
  </si>
  <si>
    <t xml:space="preserve">          Court then awards these funds to the Gainesville Police Department.  Expenditures are restricted to those that are</t>
  </si>
  <si>
    <t xml:space="preserve">          in support of drug enforcement investigations and operations that may result in furthering the law enforcement </t>
  </si>
  <si>
    <t xml:space="preserve">          goals and missions.</t>
  </si>
  <si>
    <t xml:space="preserve">CITY ATHLETIC FIELD PROJECTS FUND </t>
  </si>
  <si>
    <t>CABLE PEG FEE FUND</t>
  </si>
  <si>
    <t xml:space="preserve"> TOTAL OFFICE MACHINERY AND EQUIPMENT</t>
  </si>
  <si>
    <t>Note:  This is a restricted fund.  The revenues are comprised of a one percent (1%) fee paid by Time Warner to support public,</t>
  </si>
  <si>
    <t xml:space="preserve">          educational and governmental (PEG) programming.  These funds may be used only to support capital costs (e.g., equipment)</t>
  </si>
  <si>
    <t xml:space="preserve">          related to PEG channels.</t>
  </si>
  <si>
    <t>PERMANENT CEMETERY FUND</t>
  </si>
  <si>
    <t xml:space="preserve"> TOTAL AVAILABLE FUNDS</t>
  </si>
  <si>
    <t>COHEN SCHOLARSHIP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</si>
</sst>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7" formatCode="&quot;$&quot;#,##0"/>
    <numFmt numFmtId="168" formatCode="0;[Red]0"/>
    <numFmt numFmtId="169" formatCode="#,##0.00000000000_);\(#,##0.00000000000\)"/>
    <numFmt numFmtId="170" formatCode="#,##0.000000000000_);\(#,##0.000000000000\)"/>
    <numFmt numFmtId="171" formatCode="mm/dd/yy"/>
    <numFmt numFmtId="172" formatCode="0.0%"/>
    <numFmt numFmtId="173" formatCode="0_);\(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id">
        <fgColor indexed="10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theme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17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9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</cellStyleXfs>
  <cellXfs count="336">
    <xf numFmtId="0" fontId="0" fillId="0" borderId="0" xfId="0"/>
    <xf numFmtId="0" fontId="3" fillId="0" borderId="0" xfId="0" applyFont="1" applyFill="1"/>
    <xf numFmtId="3" fontId="3" fillId="0" borderId="0" xfId="0" applyNumberFormat="1" applyFont="1" applyFill="1"/>
    <xf numFmtId="3" fontId="3" fillId="0" borderId="0" xfId="0" applyNumberFormat="1" applyFont="1" applyFill="1" applyProtection="1">
      <protection locked="0"/>
    </xf>
    <xf numFmtId="37" fontId="3" fillId="0" borderId="0" xfId="0" applyNumberFormat="1" applyFont="1" applyFill="1"/>
    <xf numFmtId="0" fontId="3" fillId="0" borderId="2" xfId="0" applyFont="1" applyFill="1" applyBorder="1"/>
    <xf numFmtId="37" fontId="3" fillId="0" borderId="2" xfId="0" applyNumberFormat="1" applyFont="1" applyFill="1" applyBorder="1"/>
    <xf numFmtId="0" fontId="3" fillId="0" borderId="0" xfId="0" applyFont="1" applyFill="1" applyBorder="1"/>
    <xf numFmtId="37" fontId="3" fillId="0" borderId="0" xfId="0" applyNumberFormat="1" applyFont="1" applyFill="1" applyBorder="1"/>
    <xf numFmtId="0" fontId="3" fillId="0" borderId="3" xfId="0" applyFont="1" applyFill="1" applyBorder="1"/>
    <xf numFmtId="37" fontId="3" fillId="0" borderId="3" xfId="0" applyNumberFormat="1" applyFont="1" applyFill="1" applyBorder="1"/>
    <xf numFmtId="10" fontId="0" fillId="0" borderId="0" xfId="1" applyNumberFormat="1" applyFont="1"/>
    <xf numFmtId="0" fontId="3" fillId="0" borderId="2" xfId="0" applyFont="1" applyFill="1" applyBorder="1" applyAlignment="1">
      <alignment horizontal="left"/>
    </xf>
    <xf numFmtId="3" fontId="3" fillId="0" borderId="2" xfId="0" applyNumberFormat="1" applyFont="1" applyFill="1" applyBorder="1"/>
    <xf numFmtId="3" fontId="3" fillId="0" borderId="2" xfId="0" applyNumberFormat="1" applyFont="1" applyFill="1" applyBorder="1" applyProtection="1">
      <protection locked="0"/>
    </xf>
    <xf numFmtId="3" fontId="3" fillId="0" borderId="3" xfId="0" applyNumberFormat="1" applyFont="1" applyFill="1" applyBorder="1"/>
    <xf numFmtId="0" fontId="3" fillId="0" borderId="0" xfId="0" applyFont="1" applyFill="1" applyBorder="1" applyAlignment="1">
      <alignment horizontal="left"/>
    </xf>
    <xf numFmtId="37" fontId="3" fillId="0" borderId="0" xfId="0" applyNumberFormat="1" applyFont="1" applyFill="1" applyBorder="1" applyAlignment="1">
      <alignment horizontal="right"/>
    </xf>
    <xf numFmtId="0" fontId="3" fillId="0" borderId="4" xfId="0" applyFont="1" applyFill="1" applyBorder="1"/>
    <xf numFmtId="37" fontId="3" fillId="0" borderId="4" xfId="0" applyNumberFormat="1" applyFont="1" applyFill="1" applyBorder="1"/>
    <xf numFmtId="3" fontId="3" fillId="0" borderId="0" xfId="0" applyNumberFormat="1" applyFont="1" applyFill="1" applyBorder="1"/>
    <xf numFmtId="0" fontId="3" fillId="0" borderId="4" xfId="0" applyFont="1" applyFill="1" applyBorder="1" applyAlignment="1">
      <alignment horizontal="left"/>
    </xf>
    <xf numFmtId="3" fontId="3" fillId="0" borderId="4" xfId="0" applyNumberFormat="1" applyFont="1" applyFill="1" applyBorder="1"/>
    <xf numFmtId="3" fontId="3" fillId="0" borderId="3" xfId="0" applyNumberFormat="1" applyFont="1" applyFill="1" applyBorder="1" applyProtection="1">
      <protection locked="0"/>
    </xf>
    <xf numFmtId="41" fontId="3" fillId="0" borderId="0" xfId="0" applyNumberFormat="1" applyFont="1" applyFill="1" applyBorder="1"/>
    <xf numFmtId="0" fontId="4" fillId="0" borderId="0" xfId="0" applyFont="1"/>
    <xf numFmtId="0" fontId="3" fillId="0" borderId="5" xfId="0" applyFont="1" applyFill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6" xfId="0" applyFont="1" applyBorder="1"/>
    <xf numFmtId="0" fontId="4" fillId="0" borderId="6" xfId="0" applyFont="1" applyBorder="1" applyAlignment="1">
      <alignment horizontal="right"/>
    </xf>
    <xf numFmtId="0" fontId="4" fillId="0" borderId="3" xfId="0" applyFont="1" applyBorder="1"/>
    <xf numFmtId="41" fontId="4" fillId="0" borderId="6" xfId="2" applyNumberFormat="1" applyFont="1" applyBorder="1"/>
    <xf numFmtId="41" fontId="4" fillId="0" borderId="3" xfId="0" applyNumberFormat="1" applyFont="1" applyBorder="1"/>
    <xf numFmtId="0" fontId="6" fillId="0" borderId="1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5" xfId="0" applyFont="1" applyBorder="1"/>
    <xf numFmtId="41" fontId="4" fillId="0" borderId="5" xfId="0" applyNumberFormat="1" applyFont="1" applyBorder="1"/>
    <xf numFmtId="41" fontId="4" fillId="0" borderId="0" xfId="0" applyNumberFormat="1" applyFont="1"/>
    <xf numFmtId="0" fontId="6" fillId="0" borderId="0" xfId="0" applyFont="1" applyFill="1" applyAlignment="1"/>
    <xf numFmtId="0" fontId="3" fillId="0" borderId="5" xfId="0" applyFont="1" applyFill="1" applyBorder="1" applyAlignment="1">
      <alignment horizontal="left"/>
    </xf>
    <xf numFmtId="0" fontId="5" fillId="0" borderId="0" xfId="0" applyFont="1"/>
    <xf numFmtId="37" fontId="4" fillId="0" borderId="5" xfId="0" applyNumberFormat="1" applyFont="1" applyBorder="1"/>
    <xf numFmtId="37" fontId="4" fillId="0" borderId="0" xfId="0" applyNumberFormat="1" applyFont="1"/>
    <xf numFmtId="37" fontId="4" fillId="0" borderId="2" xfId="0" applyNumberFormat="1" applyFont="1" applyBorder="1"/>
    <xf numFmtId="37" fontId="4" fillId="0" borderId="3" xfId="0" applyNumberFormat="1" applyFont="1" applyBorder="1"/>
    <xf numFmtId="37" fontId="4" fillId="0" borderId="0" xfId="0" applyNumberFormat="1" applyFont="1" applyFill="1"/>
    <xf numFmtId="0" fontId="6" fillId="0" borderId="0" xfId="0" applyFont="1" applyFill="1" applyAlignment="1">
      <alignment horizontal="center"/>
    </xf>
    <xf numFmtId="41" fontId="4" fillId="0" borderId="3" xfId="2" applyNumberFormat="1" applyFont="1" applyBorder="1"/>
    <xf numFmtId="0" fontId="4" fillId="0" borderId="0" xfId="0" applyFont="1" applyBorder="1"/>
    <xf numFmtId="37" fontId="4" fillId="0" borderId="0" xfId="0" applyNumberFormat="1" applyFont="1" applyBorder="1"/>
    <xf numFmtId="3" fontId="3" fillId="0" borderId="0" xfId="3" applyNumberFormat="1" applyFont="1" applyFill="1"/>
    <xf numFmtId="3" fontId="3" fillId="0" borderId="0" xfId="3" applyNumberFormat="1" applyFont="1" applyFill="1"/>
    <xf numFmtId="3" fontId="3" fillId="0" borderId="0" xfId="3" applyNumberFormat="1" applyFont="1" applyFill="1"/>
    <xf numFmtId="3" fontId="3" fillId="0" borderId="0" xfId="4" applyNumberFormat="1" applyFont="1" applyFill="1"/>
    <xf numFmtId="3" fontId="3" fillId="0" borderId="0" xfId="4" applyNumberFormat="1" applyFont="1" applyFill="1"/>
    <xf numFmtId="3" fontId="3" fillId="0" borderId="0" xfId="4" applyNumberFormat="1" applyFont="1" applyFill="1"/>
    <xf numFmtId="3" fontId="3" fillId="0" borderId="0" xfId="4" applyNumberFormat="1" applyFont="1" applyFill="1"/>
    <xf numFmtId="3" fontId="3" fillId="0" borderId="0" xfId="4" applyNumberFormat="1" applyFont="1" applyFill="1"/>
    <xf numFmtId="37" fontId="0" fillId="0" borderId="0" xfId="0" applyNumberFormat="1"/>
    <xf numFmtId="37" fontId="3" fillId="0" borderId="0" xfId="4" applyNumberFormat="1" applyFont="1" applyFill="1" applyBorder="1" applyAlignment="1">
      <alignment horizontal="right"/>
    </xf>
    <xf numFmtId="37" fontId="3" fillId="0" borderId="0" xfId="4" applyNumberFormat="1" applyFont="1" applyFill="1"/>
    <xf numFmtId="37" fontId="3" fillId="0" borderId="0" xfId="4" applyNumberFormat="1" applyFont="1" applyFill="1"/>
    <xf numFmtId="3" fontId="3" fillId="0" borderId="0" xfId="4" applyNumberFormat="1" applyFont="1" applyFill="1"/>
    <xf numFmtId="37" fontId="3" fillId="0" borderId="0" xfId="4" applyNumberFormat="1" applyFont="1" applyFill="1"/>
    <xf numFmtId="37" fontId="3" fillId="0" borderId="0" xfId="4" applyNumberFormat="1" applyFont="1" applyFill="1"/>
    <xf numFmtId="37" fontId="3" fillId="0" borderId="0" xfId="4" applyNumberFormat="1" applyFont="1" applyFill="1"/>
    <xf numFmtId="37" fontId="3" fillId="0" borderId="0" xfId="4" applyNumberFormat="1" applyFont="1" applyFill="1"/>
    <xf numFmtId="37" fontId="3" fillId="0" borderId="0" xfId="4" applyNumberFormat="1" applyFont="1" applyFill="1"/>
    <xf numFmtId="37" fontId="3" fillId="0" borderId="0" xfId="4" applyNumberFormat="1" applyFont="1"/>
    <xf numFmtId="37" fontId="3" fillId="0" borderId="0" xfId="4" applyNumberFormat="1" applyFont="1" applyBorder="1"/>
    <xf numFmtId="37" fontId="3" fillId="0" borderId="0" xfId="4" applyNumberFormat="1" applyFont="1"/>
    <xf numFmtId="37" fontId="4" fillId="0" borderId="2" xfId="2" applyNumberFormat="1" applyFont="1" applyBorder="1"/>
    <xf numFmtId="0" fontId="4" fillId="0" borderId="0" xfId="0" applyFont="1"/>
    <xf numFmtId="0" fontId="4" fillId="0" borderId="4" xfId="0" applyFont="1" applyBorder="1"/>
    <xf numFmtId="37" fontId="4" fillId="0" borderId="4" xfId="0" applyNumberFormat="1" applyFont="1" applyBorder="1"/>
    <xf numFmtId="0" fontId="4" fillId="0" borderId="0" xfId="0" applyFont="1" applyFill="1"/>
    <xf numFmtId="0" fontId="4" fillId="0" borderId="7" xfId="0" applyFont="1" applyBorder="1"/>
    <xf numFmtId="0" fontId="3" fillId="0" borderId="6" xfId="0" applyFont="1" applyFill="1" applyBorder="1"/>
    <xf numFmtId="0" fontId="3" fillId="0" borderId="6" xfId="0" applyFont="1" applyFill="1" applyBorder="1" applyAlignment="1">
      <alignment horizontal="left"/>
    </xf>
    <xf numFmtId="37" fontId="3" fillId="0" borderId="6" xfId="0" applyNumberFormat="1" applyFont="1" applyFill="1" applyBorder="1"/>
    <xf numFmtId="3" fontId="0" fillId="0" borderId="0" xfId="0" applyNumberFormat="1"/>
    <xf numFmtId="0" fontId="11" fillId="0" borderId="0" xfId="0" applyFont="1"/>
    <xf numFmtId="37" fontId="4" fillId="0" borderId="0" xfId="2" applyNumberFormat="1" applyFont="1" applyBorder="1"/>
    <xf numFmtId="0" fontId="4" fillId="0" borderId="0" xfId="0" applyFont="1" applyBorder="1" applyAlignment="1">
      <alignment horizontal="left"/>
    </xf>
    <xf numFmtId="43" fontId="0" fillId="0" borderId="0" xfId="5" applyFont="1"/>
    <xf numFmtId="37" fontId="3" fillId="0" borderId="2" xfId="4" applyNumberFormat="1" applyFont="1" applyBorder="1"/>
    <xf numFmtId="0" fontId="0" fillId="0" borderId="0" xfId="0" applyFill="1"/>
    <xf numFmtId="0" fontId="4" fillId="0" borderId="5" xfId="0" applyFont="1" applyFill="1" applyBorder="1"/>
    <xf numFmtId="0" fontId="12" fillId="0" borderId="0" xfId="0" applyFont="1"/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1" xfId="0" applyFont="1" applyFill="1" applyBorder="1" applyAlignment="1">
      <alignment horizontal="center"/>
    </xf>
    <xf numFmtId="0" fontId="2" fillId="0" borderId="0" xfId="0" applyFont="1"/>
    <xf numFmtId="0" fontId="8" fillId="0" borderId="0" xfId="0" applyFont="1"/>
    <xf numFmtId="167" fontId="0" fillId="0" borderId="0" xfId="0" applyNumberFormat="1"/>
    <xf numFmtId="0" fontId="3" fillId="0" borderId="0" xfId="0" applyFont="1"/>
    <xf numFmtId="0" fontId="3" fillId="2" borderId="0" xfId="0" applyFont="1" applyFill="1"/>
    <xf numFmtId="3" fontId="3" fillId="2" borderId="0" xfId="0" applyNumberFormat="1" applyFont="1" applyFill="1"/>
    <xf numFmtId="3" fontId="3" fillId="0" borderId="0" xfId="0" applyNumberFormat="1" applyFont="1"/>
    <xf numFmtId="3" fontId="3" fillId="0" borderId="0" xfId="0" applyNumberFormat="1" applyFont="1" applyProtection="1">
      <protection locked="0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13" fillId="0" borderId="0" xfId="0" applyFont="1"/>
    <xf numFmtId="3" fontId="14" fillId="0" borderId="0" xfId="0" applyNumberFormat="1" applyFont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3" fillId="0" borderId="3" xfId="0" applyFont="1" applyBorder="1"/>
    <xf numFmtId="3" fontId="3" fillId="0" borderId="3" xfId="0" applyNumberFormat="1" applyFont="1" applyBorder="1"/>
    <xf numFmtId="0" fontId="14" fillId="0" borderId="0" xfId="0" applyFont="1"/>
    <xf numFmtId="3" fontId="14" fillId="0" borderId="0" xfId="0" applyNumberFormat="1" applyFont="1" applyAlignment="1" applyProtection="1">
      <alignment horizontal="center"/>
      <protection locked="0"/>
    </xf>
    <xf numFmtId="0" fontId="13" fillId="0" borderId="1" xfId="0" applyFont="1" applyBorder="1"/>
    <xf numFmtId="49" fontId="14" fillId="0" borderId="1" xfId="0" applyNumberFormat="1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3" fontId="8" fillId="0" borderId="0" xfId="0" applyNumberFormat="1" applyFont="1"/>
    <xf numFmtId="3" fontId="8" fillId="0" borderId="0" xfId="0" applyNumberFormat="1" applyFont="1" applyProtection="1">
      <protection locked="0"/>
    </xf>
    <xf numFmtId="37" fontId="3" fillId="0" borderId="0" xfId="0" applyNumberFormat="1" applyFont="1"/>
    <xf numFmtId="37" fontId="3" fillId="0" borderId="7" xfId="0" applyNumberFormat="1" applyFont="1" applyBorder="1"/>
    <xf numFmtId="0" fontId="13" fillId="0" borderId="0" xfId="0" applyFont="1" applyFill="1"/>
    <xf numFmtId="0" fontId="16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6" fillId="0" borderId="0" xfId="0" applyFont="1" applyFill="1"/>
    <xf numFmtId="0" fontId="14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168" fontId="2" fillId="0" borderId="1" xfId="0" applyNumberFormat="1" applyFont="1" applyBorder="1" applyAlignment="1" applyProtection="1">
      <alignment horizontal="center"/>
      <protection locked="0"/>
    </xf>
    <xf numFmtId="49" fontId="14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 applyProtection="1">
      <alignment horizontal="center"/>
      <protection locked="0"/>
    </xf>
    <xf numFmtId="0" fontId="3" fillId="0" borderId="5" xfId="0" applyFont="1" applyBorder="1"/>
    <xf numFmtId="37" fontId="3" fillId="0" borderId="5" xfId="0" applyNumberFormat="1" applyFont="1" applyBorder="1"/>
    <xf numFmtId="49" fontId="14" fillId="0" borderId="0" xfId="0" applyNumberFormat="1" applyFont="1" applyAlignment="1">
      <alignment horizontal="center"/>
    </xf>
    <xf numFmtId="1" fontId="2" fillId="0" borderId="0" xfId="0" applyNumberFormat="1" applyFont="1" applyAlignment="1" applyProtection="1">
      <alignment horizontal="center"/>
      <protection locked="0"/>
    </xf>
    <xf numFmtId="37" fontId="3" fillId="0" borderId="1" xfId="0" applyNumberFormat="1" applyFont="1" applyBorder="1"/>
    <xf numFmtId="0" fontId="3" fillId="0" borderId="1" xfId="0" applyFont="1" applyBorder="1"/>
    <xf numFmtId="37" fontId="14" fillId="0" borderId="0" xfId="0" applyNumberFormat="1" applyFont="1"/>
    <xf numFmtId="3" fontId="2" fillId="0" borderId="0" xfId="0" applyNumberFormat="1" applyFont="1" applyAlignment="1">
      <alignment horizontal="center"/>
    </xf>
    <xf numFmtId="0" fontId="8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3" fontId="14" fillId="0" borderId="1" xfId="0" applyNumberFormat="1" applyFont="1" applyBorder="1" applyAlignment="1">
      <alignment horizontal="center"/>
    </xf>
    <xf numFmtId="3" fontId="3" fillId="0" borderId="5" xfId="0" applyNumberFormat="1" applyFont="1" applyBorder="1"/>
    <xf numFmtId="37" fontId="14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37" fontId="4" fillId="0" borderId="0" xfId="0" applyNumberFormat="1" applyFont="1" applyFill="1" applyBorder="1"/>
    <xf numFmtId="0" fontId="3" fillId="0" borderId="7" xfId="0" applyFont="1" applyBorder="1"/>
    <xf numFmtId="0" fontId="15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8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0" xfId="0" applyFont="1" applyFill="1" applyAlignment="1">
      <alignment horizontal="center"/>
    </xf>
    <xf numFmtId="0" fontId="12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4" fillId="0" borderId="8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1" xfId="0" applyFont="1" applyBorder="1" applyAlignment="1">
      <alignment horizontal="center"/>
    </xf>
    <xf numFmtId="0" fontId="4" fillId="0" borderId="1" xfId="0" applyFont="1" applyBorder="1"/>
    <xf numFmtId="37" fontId="4" fillId="0" borderId="1" xfId="0" applyNumberFormat="1" applyFont="1" applyBorder="1"/>
    <xf numFmtId="0" fontId="16" fillId="0" borderId="1" xfId="0" applyFont="1" applyBorder="1"/>
    <xf numFmtId="169" fontId="0" fillId="0" borderId="0" xfId="0" applyNumberFormat="1"/>
    <xf numFmtId="167" fontId="8" fillId="0" borderId="0" xfId="0" applyNumberFormat="1" applyFont="1"/>
    <xf numFmtId="0" fontId="18" fillId="0" borderId="0" xfId="0" applyFont="1"/>
    <xf numFmtId="1" fontId="14" fillId="0" borderId="1" xfId="0" applyNumberFormat="1" applyFont="1" applyBorder="1" applyAlignment="1">
      <alignment horizontal="center"/>
    </xf>
    <xf numFmtId="0" fontId="7" fillId="0" borderId="0" xfId="0" applyFont="1"/>
    <xf numFmtId="37" fontId="3" fillId="0" borderId="0" xfId="6" applyNumberFormat="1" applyFont="1"/>
    <xf numFmtId="37" fontId="3" fillId="0" borderId="7" xfId="6" applyNumberFormat="1" applyFont="1" applyBorder="1"/>
    <xf numFmtId="170" fontId="0" fillId="0" borderId="0" xfId="0" applyNumberFormat="1"/>
    <xf numFmtId="3" fontId="3" fillId="0" borderId="0" xfId="0" applyNumberFormat="1" applyFont="1" applyAlignment="1">
      <alignment horizontal="center"/>
    </xf>
    <xf numFmtId="3" fontId="3" fillId="0" borderId="0" xfId="0" applyNumberFormat="1" applyFont="1" applyAlignment="1" applyProtection="1">
      <alignment horizontal="center"/>
      <protection locked="0"/>
    </xf>
    <xf numFmtId="171" fontId="3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37" fontId="4" fillId="0" borderId="6" xfId="0" applyNumberFormat="1" applyFont="1" applyBorder="1"/>
    <xf numFmtId="0" fontId="19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4" fillId="0" borderId="0" xfId="0" applyFont="1" applyProtection="1">
      <protection locked="0"/>
    </xf>
    <xf numFmtId="172" fontId="3" fillId="0" borderId="0" xfId="0" applyNumberFormat="1" applyFont="1"/>
    <xf numFmtId="0" fontId="16" fillId="0" borderId="0" xfId="0" applyFont="1" applyAlignment="1">
      <alignment horizontal="center"/>
    </xf>
    <xf numFmtId="37" fontId="8" fillId="0" borderId="0" xfId="0" applyNumberFormat="1" applyFont="1"/>
    <xf numFmtId="37" fontId="8" fillId="0" borderId="0" xfId="3" applyNumberFormat="1"/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37" fontId="3" fillId="0" borderId="0" xfId="0" applyNumberFormat="1" applyFont="1" applyAlignment="1">
      <alignment horizontal="right"/>
    </xf>
    <xf numFmtId="165" fontId="4" fillId="0" borderId="0" xfId="5" applyNumberFormat="1" applyFont="1" applyBorder="1" applyAlignment="1">
      <alignment horizontal="center"/>
    </xf>
    <xf numFmtId="0" fontId="7" fillId="0" borderId="2" xfId="0" applyFont="1" applyBorder="1"/>
    <xf numFmtId="38" fontId="0" fillId="0" borderId="0" xfId="0" applyNumberFormat="1"/>
    <xf numFmtId="38" fontId="4" fillId="0" borderId="0" xfId="0" applyNumberFormat="1" applyFont="1"/>
    <xf numFmtId="38" fontId="4" fillId="0" borderId="2" xfId="0" applyNumberFormat="1" applyFont="1" applyBorder="1"/>
    <xf numFmtId="37" fontId="4" fillId="0" borderId="7" xfId="0" applyNumberFormat="1" applyFont="1" applyBorder="1"/>
    <xf numFmtId="38" fontId="4" fillId="0" borderId="6" xfId="0" applyNumberFormat="1" applyFont="1" applyBorder="1"/>
    <xf numFmtId="38" fontId="4" fillId="0" borderId="4" xfId="0" applyNumberFormat="1" applyFont="1" applyBorder="1"/>
    <xf numFmtId="38" fontId="4" fillId="0" borderId="3" xfId="0" applyNumberFormat="1" applyFont="1" applyBorder="1"/>
    <xf numFmtId="37" fontId="3" fillId="0" borderId="0" xfId="3" applyNumberFormat="1" applyFont="1"/>
    <xf numFmtId="37" fontId="3" fillId="0" borderId="0" xfId="0" applyNumberFormat="1" applyFont="1" applyAlignment="1">
      <alignment horizontal="left"/>
    </xf>
    <xf numFmtId="37" fontId="3" fillId="0" borderId="3" xfId="0" applyNumberFormat="1" applyFont="1" applyBorder="1"/>
    <xf numFmtId="0" fontId="14" fillId="0" borderId="0" xfId="0" applyFont="1" applyAlignment="1">
      <alignment horizontal="center"/>
    </xf>
    <xf numFmtId="37" fontId="3" fillId="0" borderId="2" xfId="0" applyNumberFormat="1" applyFont="1" applyBorder="1"/>
    <xf numFmtId="37" fontId="3" fillId="0" borderId="4" xfId="0" applyNumberFormat="1" applyFont="1" applyBorder="1"/>
    <xf numFmtId="37" fontId="2" fillId="0" borderId="0" xfId="0" applyNumberFormat="1" applyFont="1"/>
    <xf numFmtId="0" fontId="6" fillId="0" borderId="0" xfId="0" applyFont="1" applyAlignment="1">
      <alignment horizontal="center"/>
    </xf>
    <xf numFmtId="0" fontId="3" fillId="0" borderId="2" xfId="0" applyFont="1" applyBorder="1"/>
    <xf numFmtId="0" fontId="3" fillId="0" borderId="4" xfId="0" applyFont="1" applyBorder="1"/>
    <xf numFmtId="3" fontId="14" fillId="0" borderId="1" xfId="0" applyNumberFormat="1" applyFont="1" applyBorder="1" applyAlignment="1">
      <alignment horizontal="left"/>
    </xf>
    <xf numFmtId="1" fontId="3" fillId="0" borderId="0" xfId="0" applyNumberFormat="1" applyFont="1"/>
    <xf numFmtId="3" fontId="3" fillId="0" borderId="1" xfId="0" applyNumberFormat="1" applyFont="1" applyBorder="1"/>
    <xf numFmtId="1" fontId="3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0" fillId="0" borderId="4" xfId="0" applyBorder="1"/>
    <xf numFmtId="3" fontId="2" fillId="0" borderId="0" xfId="0" applyNumberFormat="1" applyFont="1"/>
    <xf numFmtId="3" fontId="2" fillId="0" borderId="0" xfId="0" applyNumberFormat="1" applyFont="1" applyAlignment="1" applyProtection="1">
      <alignment horizontal="center"/>
      <protection locked="0"/>
    </xf>
    <xf numFmtId="37" fontId="14" fillId="0" borderId="1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11" xfId="0" applyNumberFormat="1" applyFont="1" applyBorder="1" applyAlignment="1" applyProtection="1">
      <alignment horizontal="center"/>
      <protection locked="0"/>
    </xf>
    <xf numFmtId="0" fontId="0" fillId="0" borderId="1" xfId="0" applyBorder="1"/>
    <xf numFmtId="3" fontId="2" fillId="0" borderId="1" xfId="0" applyNumberFormat="1" applyFont="1" applyBorder="1"/>
    <xf numFmtId="0" fontId="0" fillId="0" borderId="5" xfId="0" applyBorder="1"/>
    <xf numFmtId="37" fontId="14" fillId="0" borderId="0" xfId="0" applyNumberFormat="1" applyFont="1" applyAlignment="1">
      <alignment horizontal="center"/>
    </xf>
    <xf numFmtId="37" fontId="13" fillId="0" borderId="0" xfId="0" applyNumberFormat="1" applyFont="1"/>
    <xf numFmtId="0" fontId="0" fillId="0" borderId="12" xfId="0" applyBorder="1"/>
    <xf numFmtId="0" fontId="8" fillId="0" borderId="12" xfId="0" applyFont="1" applyBorder="1"/>
    <xf numFmtId="37" fontId="8" fillId="0" borderId="6" xfId="0" applyNumberFormat="1" applyFont="1" applyBorder="1"/>
    <xf numFmtId="37" fontId="0" fillId="0" borderId="13" xfId="0" applyNumberFormat="1" applyBorder="1"/>
    <xf numFmtId="37" fontId="13" fillId="0" borderId="13" xfId="0" applyNumberFormat="1" applyFont="1" applyBorder="1"/>
    <xf numFmtId="37" fontId="8" fillId="0" borderId="13" xfId="0" applyNumberFormat="1" applyFont="1" applyBorder="1"/>
    <xf numFmtId="37" fontId="0" fillId="0" borderId="2" xfId="0" applyNumberFormat="1" applyBorder="1"/>
    <xf numFmtId="37" fontId="8" fillId="0" borderId="2" xfId="0" applyNumberFormat="1" applyFont="1" applyBorder="1"/>
    <xf numFmtId="0" fontId="8" fillId="0" borderId="4" xfId="0" applyFont="1" applyBorder="1"/>
    <xf numFmtId="37" fontId="0" fillId="0" borderId="4" xfId="0" applyNumberFormat="1" applyBorder="1"/>
    <xf numFmtId="37" fontId="0" fillId="0" borderId="3" xfId="0" applyNumberFormat="1" applyBorder="1"/>
    <xf numFmtId="37" fontId="8" fillId="0" borderId="3" xfId="0" applyNumberFormat="1" applyFont="1" applyBorder="1"/>
    <xf numFmtId="37" fontId="8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172" fontId="0" fillId="0" borderId="0" xfId="0" applyNumberFormat="1"/>
    <xf numFmtId="0" fontId="20" fillId="0" borderId="0" xfId="0" applyFont="1" applyAlignment="1">
      <alignment vertical="top"/>
    </xf>
    <xf numFmtId="0" fontId="3" fillId="0" borderId="0" xfId="0" applyFont="1" applyAlignment="1">
      <alignment horizontal="center"/>
    </xf>
    <xf numFmtId="1" fontId="14" fillId="0" borderId="1" xfId="0" applyNumberFormat="1" applyFont="1" applyBorder="1" applyAlignment="1" applyProtection="1">
      <alignment horizontal="center"/>
      <protection locked="0"/>
    </xf>
    <xf numFmtId="37" fontId="3" fillId="0" borderId="0" xfId="0" applyNumberFormat="1" applyFont="1" applyAlignment="1">
      <alignment horizontal="center"/>
    </xf>
    <xf numFmtId="0" fontId="15" fillId="0" borderId="0" xfId="0" applyFont="1"/>
    <xf numFmtId="0" fontId="2" fillId="2" borderId="0" xfId="0" applyFont="1" applyFill="1" applyAlignment="1">
      <alignment horizontal="center"/>
    </xf>
    <xf numFmtId="173" fontId="2" fillId="0" borderId="1" xfId="0" applyNumberFormat="1" applyFont="1" applyBorder="1" applyAlignment="1" applyProtection="1">
      <alignment horizontal="center"/>
      <protection locked="0"/>
    </xf>
    <xf numFmtId="37" fontId="2" fillId="0" borderId="0" xfId="0" applyNumberFormat="1" applyFont="1" applyAlignment="1">
      <alignment horizontal="centerContinuous"/>
    </xf>
    <xf numFmtId="0" fontId="0" fillId="3" borderId="0" xfId="0" applyFill="1"/>
    <xf numFmtId="37" fontId="14" fillId="0" borderId="0" xfId="0" applyNumberFormat="1" applyFont="1" applyAlignment="1">
      <alignment horizontal="right"/>
    </xf>
    <xf numFmtId="37" fontId="6" fillId="0" borderId="5" xfId="0" applyNumberFormat="1" applyFont="1" applyBorder="1" applyAlignment="1">
      <alignment horizontal="center"/>
    </xf>
    <xf numFmtId="4" fontId="0" fillId="0" borderId="0" xfId="0" applyNumberFormat="1"/>
    <xf numFmtId="37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7" fontId="3" fillId="0" borderId="0" xfId="0" quotePrefix="1" applyNumberFormat="1" applyFont="1"/>
    <xf numFmtId="0" fontId="3" fillId="0" borderId="0" xfId="0" quotePrefix="1" applyFont="1"/>
    <xf numFmtId="37" fontId="3" fillId="0" borderId="14" xfId="0" applyNumberFormat="1" applyFont="1" applyBorder="1"/>
    <xf numFmtId="37" fontId="3" fillId="0" borderId="14" xfId="0" applyNumberFormat="1" applyFont="1" applyBorder="1" applyAlignment="1">
      <alignment horizontal="left"/>
    </xf>
    <xf numFmtId="3" fontId="3" fillId="0" borderId="14" xfId="0" applyNumberFormat="1" applyFont="1" applyBorder="1"/>
    <xf numFmtId="0" fontId="8" fillId="3" borderId="0" xfId="0" applyFont="1" applyFill="1"/>
    <xf numFmtId="0" fontId="3" fillId="0" borderId="2" xfId="0" quotePrefix="1" applyFont="1" applyBorder="1"/>
    <xf numFmtId="37" fontId="3" fillId="0" borderId="7" xfId="0" quotePrefix="1" applyNumberFormat="1" applyFont="1" applyBorder="1"/>
    <xf numFmtId="37" fontId="3" fillId="0" borderId="12" xfId="0" applyNumberFormat="1" applyFont="1" applyBorder="1"/>
    <xf numFmtId="16" fontId="0" fillId="0" borderId="0" xfId="0" applyNumberFormat="1"/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 indent="4"/>
    </xf>
    <xf numFmtId="37" fontId="22" fillId="0" borderId="0" xfId="0" applyNumberFormat="1" applyFont="1"/>
    <xf numFmtId="0" fontId="22" fillId="0" borderId="0" xfId="0" applyFont="1"/>
    <xf numFmtId="41" fontId="4" fillId="0" borderId="5" xfId="0" applyNumberFormat="1" applyFont="1" applyBorder="1" applyAlignment="1">
      <alignment horizontal="center"/>
    </xf>
    <xf numFmtId="37" fontId="5" fillId="0" borderId="5" xfId="0" applyNumberFormat="1" applyFont="1" applyBorder="1"/>
    <xf numFmtId="0" fontId="6" fillId="0" borderId="0" xfId="0" applyFont="1" applyAlignment="1">
      <alignment horizontal="centerContinuous"/>
    </xf>
    <xf numFmtId="37" fontId="6" fillId="0" borderId="0" xfId="0" applyNumberFormat="1" applyFont="1" applyAlignment="1">
      <alignment horizontal="centerContinuous"/>
    </xf>
    <xf numFmtId="0" fontId="6" fillId="0" borderId="0" xfId="0" applyFont="1"/>
    <xf numFmtId="37" fontId="6" fillId="0" borderId="0" xfId="0" applyNumberFormat="1" applyFont="1"/>
    <xf numFmtId="37" fontId="6" fillId="0" borderId="1" xfId="0" applyNumberFormat="1" applyFont="1" applyBorder="1" applyAlignment="1">
      <alignment horizontal="center"/>
    </xf>
    <xf numFmtId="0" fontId="3" fillId="0" borderId="6" xfId="0" applyFont="1" applyBorder="1"/>
    <xf numFmtId="37" fontId="3" fillId="0" borderId="6" xfId="0" applyNumberFormat="1" applyFont="1" applyBorder="1"/>
    <xf numFmtId="37" fontId="3" fillId="0" borderId="2" xfId="0" applyNumberFormat="1" applyFont="1" applyBorder="1" applyAlignment="1">
      <alignment horizontal="left"/>
    </xf>
    <xf numFmtId="37" fontId="3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centerContinuous"/>
    </xf>
    <xf numFmtId="3" fontId="3" fillId="0" borderId="0" xfId="0" applyNumberFormat="1" applyFont="1" applyAlignment="1">
      <alignment horizontal="centerContinuous"/>
    </xf>
    <xf numFmtId="3" fontId="3" fillId="0" borderId="0" xfId="0" applyNumberFormat="1" applyFont="1" applyAlignment="1" applyProtection="1">
      <alignment horizontal="centerContinuous"/>
      <protection locked="0"/>
    </xf>
    <xf numFmtId="171" fontId="3" fillId="0" borderId="0" xfId="0" applyNumberFormat="1" applyFont="1" applyAlignment="1" applyProtection="1">
      <alignment horizontal="centerContinuous"/>
      <protection locked="0"/>
    </xf>
    <xf numFmtId="3" fontId="6" fillId="0" borderId="1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6" xfId="0" applyFont="1" applyBorder="1"/>
    <xf numFmtId="0" fontId="6" fillId="0" borderId="3" xfId="0" applyFont="1" applyBorder="1"/>
    <xf numFmtId="37" fontId="3" fillId="0" borderId="0" xfId="0" applyNumberFormat="1" applyFont="1" applyProtection="1">
      <protection locked="0"/>
    </xf>
    <xf numFmtId="0" fontId="3" fillId="0" borderId="14" xfId="0" applyFont="1" applyBorder="1"/>
    <xf numFmtId="0" fontId="2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3" fontId="8" fillId="0" borderId="0" xfId="0" applyNumberFormat="1" applyFont="1" applyAlignment="1">
      <alignment horizontal="centerContinuous"/>
    </xf>
    <xf numFmtId="3" fontId="8" fillId="0" borderId="0" xfId="0" applyNumberFormat="1" applyFont="1" applyAlignment="1" applyProtection="1">
      <alignment horizontal="centerContinuous"/>
      <protection locked="0"/>
    </xf>
    <xf numFmtId="0" fontId="8" fillId="0" borderId="0" xfId="0" applyFont="1" applyAlignment="1">
      <alignment horizontal="left"/>
    </xf>
    <xf numFmtId="0" fontId="3" fillId="0" borderId="16" xfId="0" applyFont="1" applyBorder="1"/>
    <xf numFmtId="0" fontId="6" fillId="0" borderId="16" xfId="0" applyFont="1" applyBorder="1"/>
    <xf numFmtId="37" fontId="3" fillId="0" borderId="16" xfId="0" applyNumberFormat="1" applyFont="1" applyBorder="1"/>
    <xf numFmtId="0" fontId="14" fillId="0" borderId="16" xfId="0" applyFont="1" applyBorder="1" applyAlignment="1">
      <alignment horizontal="center"/>
    </xf>
    <xf numFmtId="37" fontId="14" fillId="0" borderId="16" xfId="0" applyNumberFormat="1" applyFont="1" applyBorder="1" applyAlignment="1">
      <alignment horizontal="center"/>
    </xf>
    <xf numFmtId="0" fontId="2" fillId="0" borderId="16" xfId="0" applyFont="1" applyBorder="1"/>
    <xf numFmtId="3" fontId="2" fillId="0" borderId="16" xfId="0" applyNumberFormat="1" applyFont="1" applyBorder="1" applyAlignment="1">
      <alignment horizontal="center"/>
    </xf>
    <xf numFmtId="0" fontId="0" fillId="0" borderId="0" xfId="0" applyAlignment="1">
      <alignment horizontal="centerContinuous"/>
    </xf>
    <xf numFmtId="3" fontId="0" fillId="0" borderId="0" xfId="0" applyNumberFormat="1" applyAlignment="1">
      <alignment horizontal="centerContinuous"/>
    </xf>
    <xf numFmtId="3" fontId="14" fillId="0" borderId="16" xfId="0" applyNumberFormat="1" applyFont="1" applyBorder="1" applyAlignment="1">
      <alignment horizontal="center"/>
    </xf>
    <xf numFmtId="0" fontId="0" fillId="3" borderId="16" xfId="0" applyFill="1" applyBorder="1"/>
    <xf numFmtId="0" fontId="2" fillId="0" borderId="16" xfId="0" applyFont="1" applyBorder="1" applyAlignment="1">
      <alignment horizontal="center"/>
    </xf>
    <xf numFmtId="3" fontId="3" fillId="0" borderId="4" xfId="0" applyNumberFormat="1" applyFont="1" applyBorder="1"/>
    <xf numFmtId="3" fontId="3" fillId="0" borderId="16" xfId="0" applyNumberFormat="1" applyFont="1" applyBorder="1"/>
    <xf numFmtId="0" fontId="8" fillId="0" borderId="2" xfId="0" applyFont="1" applyBorder="1"/>
    <xf numFmtId="3" fontId="3" fillId="0" borderId="2" xfId="0" applyNumberFormat="1" applyFont="1" applyBorder="1"/>
    <xf numFmtId="37" fontId="3" fillId="0" borderId="4" xfId="0" applyNumberFormat="1" applyFont="1" applyBorder="1" applyAlignment="1">
      <alignment horizontal="right"/>
    </xf>
    <xf numFmtId="37" fontId="3" fillId="0" borderId="3" xfId="0" applyNumberFormat="1" applyFont="1" applyBorder="1" applyAlignment="1">
      <alignment horizontal="right"/>
    </xf>
    <xf numFmtId="0" fontId="14" fillId="0" borderId="17" xfId="0" applyFont="1" applyBorder="1" applyAlignment="1">
      <alignment horizontal="center"/>
    </xf>
    <xf numFmtId="37" fontId="14" fillId="0" borderId="17" xfId="0" applyNumberFormat="1" applyFont="1" applyBorder="1" applyAlignment="1">
      <alignment horizontal="center"/>
    </xf>
    <xf numFmtId="0" fontId="3" fillId="0" borderId="12" xfId="0" applyFont="1" applyBorder="1"/>
    <xf numFmtId="0" fontId="8" fillId="0" borderId="5" xfId="0" applyFont="1" applyBorder="1"/>
    <xf numFmtId="37" fontId="8" fillId="0" borderId="5" xfId="0" applyNumberFormat="1" applyFont="1" applyBorder="1"/>
    <xf numFmtId="0" fontId="6" fillId="0" borderId="18" xfId="0" applyFont="1" applyBorder="1" applyAlignment="1">
      <alignment horizontal="center"/>
    </xf>
    <xf numFmtId="0" fontId="3" fillId="0" borderId="18" xfId="0" applyFont="1" applyBorder="1"/>
    <xf numFmtId="37" fontId="3" fillId="0" borderId="18" xfId="0" applyNumberFormat="1" applyFont="1" applyBorder="1"/>
    <xf numFmtId="14" fontId="2" fillId="0" borderId="0" xfId="0" applyNumberFormat="1" applyFont="1"/>
  </cellXfs>
  <cellStyles count="9">
    <cellStyle name="Comma" xfId="5" builtinId="3"/>
    <cellStyle name="Currency" xfId="2" builtinId="4"/>
    <cellStyle name="Normal" xfId="0" builtinId="0"/>
    <cellStyle name="Normal 2" xfId="3" xr:uid="{00000000-0005-0000-0000-000003000000}"/>
    <cellStyle name="Normal 2 2" xfId="7" xr:uid="{00000000-0005-0000-0000-000004000000}"/>
    <cellStyle name="Normal 3" xfId="4" xr:uid="{00000000-0005-0000-0000-000005000000}"/>
    <cellStyle name="Normal 3 2" xfId="6" xr:uid="{00000000-0005-0000-0000-000006000000}"/>
    <cellStyle name="Normal 4" xfId="8" xr:uid="{00000000-0005-0000-0000-000007000000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externalLink" Target="externalLinks/externalLink10.xml"/><Relationship Id="rId68" Type="http://schemas.openxmlformats.org/officeDocument/2006/relationships/externalLink" Target="externalLinks/externalLink15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5.xml"/><Relationship Id="rId66" Type="http://schemas.openxmlformats.org/officeDocument/2006/relationships/externalLink" Target="externalLinks/externalLink13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8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3.xml"/><Relationship Id="rId64" Type="http://schemas.openxmlformats.org/officeDocument/2006/relationships/externalLink" Target="externalLinks/externalLink11.xml"/><Relationship Id="rId69" Type="http://schemas.openxmlformats.org/officeDocument/2006/relationships/externalLink" Target="externalLinks/externalLink16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6.xml"/><Relationship Id="rId67" Type="http://schemas.openxmlformats.org/officeDocument/2006/relationships/externalLink" Target="externalLinks/externalLink1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.xml"/><Relationship Id="rId62" Type="http://schemas.openxmlformats.org/officeDocument/2006/relationships/externalLink" Target="externalLinks/externalLink9.xml"/><Relationship Id="rId70" Type="http://schemas.openxmlformats.org/officeDocument/2006/relationships/externalLink" Target="externalLinks/externalLink17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7.xml"/><Relationship Id="rId65" Type="http://schemas.openxmlformats.org/officeDocument/2006/relationships/externalLink" Target="externalLinks/externalLink12.xml"/><Relationship Id="rId73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2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1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0948590230751946E-2"/>
          <c:y val="0.21028369461785401"/>
          <c:w val="0.83810281953849608"/>
          <c:h val="0.69350963599669568"/>
        </c:manualLayout>
      </c:layout>
      <c:pie3DChart>
        <c:varyColors val="1"/>
        <c:ser>
          <c:idx val="0"/>
          <c:order val="0"/>
          <c:tx>
            <c:v>Water and Sewer Fund Revenues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B57-45EC-B9EE-1EE184A4B9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B57-45EC-B9EE-1EE184A4B98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B57-45EC-B9EE-1EE184A4B98E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B57-45EC-B9EE-1EE184A4B98E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6B57-45EC-B9EE-1EE184A4B98E}"/>
                </c:ext>
              </c:extLst>
            </c:dLbl>
            <c:dLbl>
              <c:idx val="2"/>
              <c:layout>
                <c:manualLayout>
                  <c:x val="-4.3833924904464659E-2"/>
                  <c:y val="2.973978275518011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57-45EC-B9EE-1EE184A4B98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'[1]Revenues Graph'!$A$52:$A$54</c:f>
              <c:strCache>
                <c:ptCount val="3"/>
                <c:pt idx="0">
                  <c:v>Charges for Services-Water</c:v>
                </c:pt>
                <c:pt idx="1">
                  <c:v>Charges for Services-Sewer</c:v>
                </c:pt>
                <c:pt idx="2">
                  <c:v>Other Revenues</c:v>
                </c:pt>
              </c:strCache>
            </c:strRef>
          </c:cat>
          <c:val>
            <c:numRef>
              <c:f>'[1]Revenues Graph'!$C$52:$C$54</c:f>
              <c:numCache>
                <c:formatCode>General</c:formatCode>
                <c:ptCount val="3"/>
                <c:pt idx="0">
                  <c:v>5003200</c:v>
                </c:pt>
                <c:pt idx="1">
                  <c:v>4667625</c:v>
                </c:pt>
                <c:pt idx="2">
                  <c:v>972955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B57-45EC-B9EE-1EE184A4B98E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457912457912457"/>
          <c:y val="0.10957565086972822"/>
          <c:w val="0.77820329277022193"/>
          <c:h val="0.8904243491302715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7AAF-4B79-BD83-8B76E286CE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7AAF-4B79-BD83-8B76E286CE4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7AAF-4B79-BD83-8B76E286CE4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7AAF-4B79-BD83-8B76E286CE4A}"/>
              </c:ext>
            </c:extLst>
          </c:dPt>
          <c:dLbls>
            <c:dLbl>
              <c:idx val="0"/>
              <c:layout>
                <c:manualLayout>
                  <c:x val="-2.1197668256491787E-3"/>
                  <c:y val="9.349591999617182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6544780074192"/>
                      <c:h val="8.45833998170091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AAF-4B79-BD83-8B76E286CE4A}"/>
                </c:ext>
              </c:extLst>
            </c:dLbl>
            <c:dLbl>
              <c:idx val="1"/>
              <c:layout>
                <c:manualLayout>
                  <c:x val="6.1473237943826177E-2"/>
                  <c:y val="-0.2058550616298687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7AAF-4B79-BD83-8B76E286CE4A}"/>
                </c:ext>
              </c:extLst>
            </c:dLbl>
            <c:dLbl>
              <c:idx val="2"/>
              <c:layout>
                <c:manualLayout>
                  <c:x val="-5.2994170641229466E-2"/>
                  <c:y val="-4.674795999808591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AF-4B79-BD83-8B76E286CE4A}"/>
                </c:ext>
              </c:extLst>
            </c:dLbl>
            <c:dLbl>
              <c:idx val="3"/>
              <c:layout>
                <c:manualLayout>
                  <c:x val="2.3317435082140965E-2"/>
                  <c:y val="2.0325199999167787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AF-4B79-BD83-8B76E286CE4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'[7]Revenue Graph'!$A$51:$A$54</c:f>
              <c:strCache>
                <c:ptCount val="4"/>
                <c:pt idx="0">
                  <c:v>Charges for Services-Res'l</c:v>
                </c:pt>
                <c:pt idx="1">
                  <c:v>Charges for Services-Com'l/Multi</c:v>
                </c:pt>
                <c:pt idx="2">
                  <c:v>Charges for Services-Transfer Station</c:v>
                </c:pt>
                <c:pt idx="3">
                  <c:v>Other Revenues</c:v>
                </c:pt>
              </c:strCache>
            </c:strRef>
          </c:cat>
          <c:val>
            <c:numRef>
              <c:f>'[7]Revenue Graph'!$C$51:$C$54</c:f>
              <c:numCache>
                <c:formatCode>General</c:formatCode>
                <c:ptCount val="4"/>
                <c:pt idx="0">
                  <c:v>1574000</c:v>
                </c:pt>
                <c:pt idx="1">
                  <c:v>4142000</c:v>
                </c:pt>
                <c:pt idx="2">
                  <c:v>750000</c:v>
                </c:pt>
                <c:pt idx="3">
                  <c:v>90000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AF-4B79-BD83-8B76E286CE4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188968725848046"/>
          <c:y val="0.31115376615658896"/>
          <c:w val="0.7648292432833651"/>
          <c:h val="0.5591787253008467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239A-4D1D-AC44-2E172761BD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239A-4D1D-AC44-2E172761BDE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239A-4D1D-AC44-2E172761BDE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239A-4D1D-AC44-2E172761BDE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239A-4D1D-AC44-2E172761BDE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239A-4D1D-AC44-2E172761BDE5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39A-4D1D-AC44-2E172761BDE5}"/>
                </c:ext>
              </c:extLst>
            </c:dLbl>
            <c:dLbl>
              <c:idx val="1"/>
              <c:layout>
                <c:manualLayout>
                  <c:x val="-2.1976327158978803E-2"/>
                  <c:y val="-2.9596127473685168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9A-4D1D-AC44-2E172761BDE5}"/>
                </c:ext>
              </c:extLst>
            </c:dLbl>
            <c:dLbl>
              <c:idx val="2"/>
              <c:layout>
                <c:manualLayout>
                  <c:x val="-1.9188008272301785E-2"/>
                  <c:y val="-3.460243940095795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9A-4D1D-AC44-2E172761BDE5}"/>
                </c:ext>
              </c:extLst>
            </c:dLbl>
            <c:dLbl>
              <c:idx val="3"/>
              <c:layout>
                <c:manualLayout>
                  <c:x val="5.8997059283063397E-3"/>
                  <c:y val="1.384083044982690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9A-4D1D-AC44-2E172761BDE5}"/>
                </c:ext>
              </c:extLst>
            </c:dLbl>
            <c:dLbl>
              <c:idx val="4"/>
              <c:layout>
                <c:manualLayout>
                  <c:x val="-2.1355851524996593E-2"/>
                  <c:y val="-4.769165100037235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9A-4D1D-AC44-2E172761BDE5}"/>
                </c:ext>
              </c:extLst>
            </c:dLbl>
            <c:dLbl>
              <c:idx val="5"/>
              <c:layout>
                <c:manualLayout>
                  <c:x val="0.17364512550989203"/>
                  <c:y val="-2.77819978385054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9A-4D1D-AC44-2E172761BDE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'[7]Res 30'!$B$91:$B$96</c:f>
              <c:strCache>
                <c:ptCount val="6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MINOR CAPITAL OUTLAY</c:v>
                </c:pt>
                <c:pt idx="5">
                  <c:v>CAPITAL OUTLAY</c:v>
                </c:pt>
              </c:strCache>
            </c:strRef>
          </c:cat>
          <c:val>
            <c:numRef>
              <c:f>'[7]Res 30'!$H$91:$H$96</c:f>
              <c:numCache>
                <c:formatCode>General</c:formatCode>
                <c:ptCount val="6"/>
                <c:pt idx="0">
                  <c:v>582570</c:v>
                </c:pt>
                <c:pt idx="1">
                  <c:v>99000</c:v>
                </c:pt>
                <c:pt idx="2">
                  <c:v>119440</c:v>
                </c:pt>
                <c:pt idx="3">
                  <c:v>100886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39A-4D1D-AC44-2E172761BDE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7102062242219729E-2"/>
          <c:y val="0.17122754570932872"/>
          <c:w val="0.91718365204349461"/>
          <c:h val="0.7288139152097513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689-4CA2-A52E-0833AC05013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689-4CA2-A52E-0833AC05013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689-4CA2-A52E-0833AC05013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A689-4CA2-A52E-0833AC05013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A689-4CA2-A52E-0833AC05013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A689-4CA2-A52E-0833AC05013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A689-4CA2-A52E-0833AC05013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A689-4CA2-A52E-0833AC05013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A689-4CA2-A52E-0833AC05013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A689-4CA2-A52E-0833AC05013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A689-4CA2-A52E-0833AC05013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A689-4CA2-A52E-0833AC05013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A689-4CA2-A52E-0833AC05013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B-A689-4CA2-A52E-0833AC050134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D-A689-4CA2-A52E-0833AC050134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F-A689-4CA2-A52E-0833AC050134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1-A689-4CA2-A52E-0833AC050134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3-A689-4CA2-A52E-0833AC050134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5-A689-4CA2-A52E-0833AC050134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7-A689-4CA2-A52E-0833AC050134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9-A689-4CA2-A52E-0833AC050134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B-A689-4CA2-A52E-0833AC050134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D-A689-4CA2-A52E-0833AC050134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F-A689-4CA2-A52E-0833AC050134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1-A689-4CA2-A52E-0833AC050134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3-A689-4CA2-A52E-0833AC050134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5-A689-4CA2-A52E-0833AC050134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7-A689-4CA2-A52E-0833AC050134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9-A689-4CA2-A52E-0833AC050134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B-A689-4CA2-A52E-0833AC050134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D-A689-4CA2-A52E-0833AC050134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F-A689-4CA2-A52E-0833AC050134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1-A689-4CA2-A52E-0833AC050134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3-A689-4CA2-A52E-0833AC050134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5-A689-4CA2-A52E-0833AC050134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7-A689-4CA2-A52E-0833AC050134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9-A689-4CA2-A52E-0833AC050134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689-4CA2-A52E-0833AC050134}"/>
                </c:ext>
              </c:extLst>
            </c:dLbl>
            <c:dLbl>
              <c:idx val="1"/>
              <c:layout>
                <c:manualLayout>
                  <c:x val="1.5238095238095169E-2"/>
                  <c:y val="0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89-4CA2-A52E-0833AC050134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689-4CA2-A52E-0833AC050134}"/>
                </c:ext>
              </c:extLst>
            </c:dLbl>
            <c:dLbl>
              <c:idx val="3"/>
              <c:layout>
                <c:manualLayout>
                  <c:x val="-2.8595931946274956E-2"/>
                  <c:y val="2.045666257035786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89-4CA2-A52E-0833AC050134}"/>
                </c:ext>
              </c:extLst>
            </c:dLbl>
            <c:dLbl>
              <c:idx val="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A689-4CA2-A52E-0833AC050134}"/>
                </c:ext>
              </c:extLst>
            </c:dLbl>
            <c:dLbl>
              <c:idx val="5"/>
              <c:layout>
                <c:manualLayout>
                  <c:x val="5.3333333333333337E-2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53CA2D9-DC7F-489E-B037-1F7713E8DE80}" type="CATEGORYNAME">
                      <a:rPr lang="en-US">
                        <a:solidFill>
                          <a:schemeClr val="accent6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8E5A8896-D514-4136-B45D-A155AFEE0D82}" type="PERCENTAGE">
                      <a:rPr lang="en-US" baseline="0">
                        <a:solidFill>
                          <a:schemeClr val="accent6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[PERCENTAGE]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689-4CA2-A52E-0833AC050134}"/>
                </c:ext>
              </c:extLst>
            </c:dLbl>
            <c:dLbl>
              <c:idx val="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689-4CA2-A52E-0833AC050134}"/>
                </c:ext>
              </c:extLst>
            </c:dLbl>
            <c:dLbl>
              <c:idx val="7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A689-4CA2-A52E-0833AC050134}"/>
                </c:ext>
              </c:extLst>
            </c:dLbl>
            <c:dLbl>
              <c:idx val="8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A689-4CA2-A52E-0833AC050134}"/>
                </c:ext>
              </c:extLst>
            </c:dLbl>
            <c:dLbl>
              <c:idx val="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3-A689-4CA2-A52E-0833AC050134}"/>
                </c:ext>
              </c:extLst>
            </c:dLbl>
            <c:dLbl>
              <c:idx val="1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A689-4CA2-A52E-0833AC050134}"/>
                </c:ext>
              </c:extLst>
            </c:dLbl>
            <c:dLbl>
              <c:idx val="1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7-A689-4CA2-A52E-0833AC050134}"/>
                </c:ext>
              </c:extLst>
            </c:dLbl>
            <c:dLbl>
              <c:idx val="1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9-A689-4CA2-A52E-0833AC050134}"/>
                </c:ext>
              </c:extLst>
            </c:dLbl>
            <c:dLbl>
              <c:idx val="1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B-A689-4CA2-A52E-0833AC050134}"/>
                </c:ext>
              </c:extLst>
            </c:dLbl>
            <c:dLbl>
              <c:idx val="1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D-A689-4CA2-A52E-0833AC050134}"/>
                </c:ext>
              </c:extLst>
            </c:dLbl>
            <c:dLbl>
              <c:idx val="15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F-A689-4CA2-A52E-0833AC050134}"/>
                </c:ext>
              </c:extLst>
            </c:dLbl>
            <c:dLbl>
              <c:idx val="1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1-A689-4CA2-A52E-0833AC050134}"/>
                </c:ext>
              </c:extLst>
            </c:dLbl>
            <c:dLbl>
              <c:idx val="17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3-A689-4CA2-A52E-0833AC050134}"/>
                </c:ext>
              </c:extLst>
            </c:dLbl>
            <c:dLbl>
              <c:idx val="18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5-A689-4CA2-A52E-0833AC050134}"/>
                </c:ext>
              </c:extLst>
            </c:dLbl>
            <c:dLbl>
              <c:idx val="1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7-A689-4CA2-A52E-0833AC050134}"/>
                </c:ext>
              </c:extLst>
            </c:dLbl>
            <c:dLbl>
              <c:idx val="2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9-A689-4CA2-A52E-0833AC050134}"/>
                </c:ext>
              </c:extLst>
            </c:dLbl>
            <c:dLbl>
              <c:idx val="2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B-A689-4CA2-A52E-0833AC050134}"/>
                </c:ext>
              </c:extLst>
            </c:dLbl>
            <c:dLbl>
              <c:idx val="2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D-A689-4CA2-A52E-0833AC050134}"/>
                </c:ext>
              </c:extLst>
            </c:dLbl>
            <c:dLbl>
              <c:idx val="2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F-A689-4CA2-A52E-0833AC050134}"/>
                </c:ext>
              </c:extLst>
            </c:dLbl>
            <c:dLbl>
              <c:idx val="2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1-A689-4CA2-A52E-0833AC050134}"/>
                </c:ext>
              </c:extLst>
            </c:dLbl>
            <c:dLbl>
              <c:idx val="25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3-A689-4CA2-A52E-0833AC050134}"/>
                </c:ext>
              </c:extLst>
            </c:dLbl>
            <c:dLbl>
              <c:idx val="2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5-A689-4CA2-A52E-0833AC050134}"/>
                </c:ext>
              </c:extLst>
            </c:dLbl>
            <c:dLbl>
              <c:idx val="27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7-A689-4CA2-A52E-0833AC050134}"/>
                </c:ext>
              </c:extLst>
            </c:dLbl>
            <c:dLbl>
              <c:idx val="28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9-A689-4CA2-A52E-0833AC050134}"/>
                </c:ext>
              </c:extLst>
            </c:dLbl>
            <c:dLbl>
              <c:idx val="2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B-A689-4CA2-A52E-0833AC050134}"/>
                </c:ext>
              </c:extLst>
            </c:dLbl>
            <c:dLbl>
              <c:idx val="3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D-A689-4CA2-A52E-0833AC050134}"/>
                </c:ext>
              </c:extLst>
            </c:dLbl>
            <c:dLbl>
              <c:idx val="3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F-A689-4CA2-A52E-0833AC050134}"/>
                </c:ext>
              </c:extLst>
            </c:dLbl>
            <c:dLbl>
              <c:idx val="3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1-A689-4CA2-A52E-0833AC050134}"/>
                </c:ext>
              </c:extLst>
            </c:dLbl>
            <c:dLbl>
              <c:idx val="3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3-A689-4CA2-A52E-0833AC050134}"/>
                </c:ext>
              </c:extLst>
            </c:dLbl>
            <c:dLbl>
              <c:idx val="3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5-A689-4CA2-A52E-0833AC050134}"/>
                </c:ext>
              </c:extLst>
            </c:dLbl>
            <c:dLbl>
              <c:idx val="35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A689-4CA2-A52E-0833AC050134}"/>
                </c:ext>
              </c:extLst>
            </c:dLbl>
            <c:dLbl>
              <c:idx val="3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70000"/>
                          <a:lumOff val="3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9-A689-4CA2-A52E-0833AC05013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'[7]ComMul 31'!$B$91:$B$96</c:f>
              <c:strCache>
                <c:ptCount val="6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MINOR EQUIPMENT/PROJECTS</c:v>
                </c:pt>
                <c:pt idx="5">
                  <c:v>CAPITAL OUTLAY</c:v>
                </c:pt>
              </c:strCache>
            </c:strRef>
          </c:cat>
          <c:val>
            <c:numRef>
              <c:f>'[7]ComMul 31'!$H$91:$H$96</c:f>
              <c:numCache>
                <c:formatCode>General</c:formatCode>
                <c:ptCount val="6"/>
                <c:pt idx="0">
                  <c:v>409325</c:v>
                </c:pt>
                <c:pt idx="1">
                  <c:v>148500</c:v>
                </c:pt>
                <c:pt idx="2">
                  <c:v>164500</c:v>
                </c:pt>
                <c:pt idx="3">
                  <c:v>110000</c:v>
                </c:pt>
                <c:pt idx="4">
                  <c:v>0</c:v>
                </c:pt>
                <c:pt idx="5">
                  <c:v>83409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A689-4CA2-A52E-0833AC05013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0000776530152664E-2"/>
          <c:y val="0.17960460824749847"/>
          <c:w val="0.87039401606330735"/>
          <c:h val="0.6914660914910389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EDE-42A4-BB71-564E256E9B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EDE-42A4-BB71-564E256E9B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EDE-42A4-BB71-564E256E9B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AEDE-42A4-BB71-564E256E9B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AEDE-42A4-BB71-564E256E9B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AEDE-42A4-BB71-564E256E9B63}"/>
              </c:ext>
            </c:extLst>
          </c:dPt>
          <c:dLbls>
            <c:dLbl>
              <c:idx val="0"/>
              <c:layout>
                <c:manualLayout>
                  <c:x val="8.0080080080080079E-3"/>
                  <c:y val="-1.760176017601760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DE-42A4-BB71-564E256E9B63}"/>
                </c:ext>
              </c:extLst>
            </c:dLbl>
            <c:dLbl>
              <c:idx val="1"/>
              <c:layout>
                <c:manualLayout>
                  <c:x val="6.006006006006006E-3"/>
                  <c:y val="-0.1100110011001100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DE-42A4-BB71-564E256E9B63}"/>
                </c:ext>
              </c:extLst>
            </c:dLbl>
            <c:dLbl>
              <c:idx val="2"/>
              <c:layout>
                <c:manualLayout>
                  <c:x val="1.001001001001001E-2"/>
                  <c:y val="-2.640264026402648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DE-42A4-BB71-564E256E9B63}"/>
                </c:ext>
              </c:extLst>
            </c:dLbl>
            <c:dLbl>
              <c:idx val="3"/>
              <c:layout>
                <c:manualLayout>
                  <c:x val="-3.3818043454627342E-2"/>
                  <c:y val="-0.2800397009197379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DE-42A4-BB71-564E256E9B6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DE-42A4-BB71-564E256E9B63}"/>
                </c:ext>
              </c:extLst>
            </c:dLbl>
            <c:dLbl>
              <c:idx val="5"/>
              <c:layout>
                <c:manualLayout>
                  <c:x val="-3.1943189054030971E-2"/>
                  <c:y val="-5.356977436643949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DE-42A4-BB71-564E256E9B6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'[7]Landfill 32'!$B$84:$B$89</c:f>
              <c:strCache>
                <c:ptCount val="6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MINOR EQUIPMENT/PROJECTS</c:v>
                </c:pt>
                <c:pt idx="5">
                  <c:v>CAPITAL OUTLAY</c:v>
                </c:pt>
              </c:strCache>
            </c:strRef>
          </c:cat>
          <c:val>
            <c:numRef>
              <c:f>'[7]Landfill 32'!$H$84:$H$89</c:f>
              <c:numCache>
                <c:formatCode>General</c:formatCode>
                <c:ptCount val="6"/>
                <c:pt idx="0">
                  <c:v>465995</c:v>
                </c:pt>
                <c:pt idx="1">
                  <c:v>93200</c:v>
                </c:pt>
                <c:pt idx="2">
                  <c:v>94000</c:v>
                </c:pt>
                <c:pt idx="3">
                  <c:v>2143519</c:v>
                </c:pt>
                <c:pt idx="4">
                  <c:v>0</c:v>
                </c:pt>
                <c:pt idx="5">
                  <c:v>382021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EDE-42A4-BB71-564E256E9B6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0089" r="0.75000000000000089" t="1" header="0.5" footer="0.5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0037428753358499E-2"/>
          <c:y val="0.23419140700797614"/>
          <c:w val="0.89840438584230231"/>
          <c:h val="0.7094555593002237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07EA-4722-A9FD-F4615643DDA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07EA-4722-A9FD-F4615643DDA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07EA-4722-A9FD-F4615643DD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07EA-4722-A9FD-F4615643DDA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07EA-4722-A9FD-F4615643DDA1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07EA-4722-A9FD-F4615643DDA1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07EA-4722-A9FD-F4615643DDA1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07EA-4722-A9FD-F4615643DDA1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07EA-4722-A9FD-F4615643DDA1}"/>
                </c:ext>
              </c:extLst>
            </c:dLbl>
            <c:dLbl>
              <c:idx val="4"/>
              <c:layout>
                <c:manualLayout>
                  <c:x val="2.54624237059125E-2"/>
                  <c:y val="-3.36509492733641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7EA-4722-A9FD-F4615643DDA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'[7]Transfer 33'!$B$77:$B$81</c:f>
              <c:strCache>
                <c:ptCount val="5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CAPITAL OUTLAY</c:v>
                </c:pt>
              </c:strCache>
            </c:strRef>
          </c:cat>
          <c:val>
            <c:numRef>
              <c:f>'[7]Transfer 33'!$H$77:$H$81</c:f>
              <c:numCache>
                <c:formatCode>General</c:formatCode>
                <c:ptCount val="5"/>
                <c:pt idx="0">
                  <c:v>153766</c:v>
                </c:pt>
                <c:pt idx="1">
                  <c:v>54050</c:v>
                </c:pt>
                <c:pt idx="2">
                  <c:v>82100</c:v>
                </c:pt>
                <c:pt idx="3">
                  <c:v>95603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7EA-4722-A9FD-F4615643DDA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0089" r="0.75000000000000089" t="1" header="0.5" footer="0.5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086898524301573E-2"/>
          <c:y val="0.17621955044274806"/>
          <c:w val="0.88819019103522201"/>
          <c:h val="0.7491542178016691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E38-4C35-AFD5-A64CE90C95C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E38-4C35-AFD5-A64CE90C95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EE38-4C35-AFD5-A64CE90C95C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EE38-4C35-AFD5-A64CE90C95C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EE38-4C35-AFD5-A64CE90C95C4}"/>
              </c:ext>
            </c:extLst>
          </c:dPt>
          <c:dLbls>
            <c:dLbl>
              <c:idx val="0"/>
              <c:layout>
                <c:manualLayout>
                  <c:x val="-9.469914105815399E-4"/>
                  <c:y val="-0.186522979141563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38-4C35-AFD5-A64CE90C95C4}"/>
                </c:ext>
              </c:extLst>
            </c:dLbl>
            <c:dLbl>
              <c:idx val="1"/>
              <c:layout>
                <c:manualLayout>
                  <c:x val="5.08263972434454E-3"/>
                  <c:y val="-6.1717740062760862E-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38-4C35-AFD5-A64CE90C95C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EE38-4C35-AFD5-A64CE90C95C4}"/>
                </c:ext>
              </c:extLst>
            </c:dLbl>
            <c:dLbl>
              <c:idx val="3"/>
              <c:layout>
                <c:manualLayout>
                  <c:x val="6.2299652846248013E-2"/>
                  <c:y val="-2.45212310443870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38-4C35-AFD5-A64CE90C95C4}"/>
                </c:ext>
              </c:extLst>
            </c:dLbl>
            <c:dLbl>
              <c:idx val="4"/>
              <c:layout>
                <c:manualLayout>
                  <c:x val="-1.6314544840310804E-2"/>
                  <c:y val="-9.893926878004541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38-4C35-AFD5-A64CE90C95C4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'[10]Storm Revenue'!$A$69:$A$73</c:f>
              <c:strCache>
                <c:ptCount val="5"/>
                <c:pt idx="0">
                  <c:v>Residential Revenue</c:v>
                </c:pt>
                <c:pt idx="1">
                  <c:v>Commercial Revenue</c:v>
                </c:pt>
                <c:pt idx="2">
                  <c:v>Multifamily Revenue</c:v>
                </c:pt>
                <c:pt idx="3">
                  <c:v>Other Revenues</c:v>
                </c:pt>
                <c:pt idx="4">
                  <c:v>Transfers</c:v>
                </c:pt>
              </c:strCache>
            </c:strRef>
          </c:cat>
          <c:val>
            <c:numRef>
              <c:f>'[10]Storm Revenue'!$B$69:$B$73</c:f>
              <c:numCache>
                <c:formatCode>General</c:formatCode>
                <c:ptCount val="5"/>
                <c:pt idx="0">
                  <c:v>240000</c:v>
                </c:pt>
                <c:pt idx="1">
                  <c:v>675500</c:v>
                </c:pt>
                <c:pt idx="2">
                  <c:v>51000</c:v>
                </c:pt>
                <c:pt idx="3">
                  <c:v>25000</c:v>
                </c:pt>
                <c:pt idx="4">
                  <c:v>389373.47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E38-4C35-AFD5-A64CE90C95C4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503552909544865E-2"/>
          <c:y val="0.31960740822890099"/>
          <c:w val="0.80903303245630886"/>
          <c:h val="0.6108916491072418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1F60-428A-ABD8-2274C44F64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1F60-428A-ABD8-2274C44F64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1F60-428A-ABD8-2274C44F64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1F60-428A-ABD8-2274C44F64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1F60-428A-ABD8-2274C44F64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1F60-428A-ABD8-2274C44F641F}"/>
              </c:ext>
            </c:extLst>
          </c:dPt>
          <c:dLbls>
            <c:dLbl>
              <c:idx val="0"/>
              <c:layout>
                <c:manualLayout>
                  <c:x val="-6.097560975609756E-2"/>
                  <c:y val="-5.633802816901408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60-428A-ABD8-2274C44F641F}"/>
                </c:ext>
              </c:extLst>
            </c:dLbl>
            <c:dLbl>
              <c:idx val="1"/>
              <c:layout>
                <c:manualLayout>
                  <c:x val="1.207199596492294E-2"/>
                  <c:y val="-0.14832886217721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60-428A-ABD8-2274C44F641F}"/>
                </c:ext>
              </c:extLst>
            </c:dLbl>
            <c:dLbl>
              <c:idx val="2"/>
              <c:layout>
                <c:manualLayout>
                  <c:x val="2.841054420100423E-2"/>
                  <c:y val="-6.61394904956680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60-428A-ABD8-2274C44F641F}"/>
                </c:ext>
              </c:extLst>
            </c:dLbl>
            <c:dLbl>
              <c:idx val="3"/>
              <c:layout>
                <c:manualLayout>
                  <c:x val="2.0475966328482503E-2"/>
                  <c:y val="4.682776659767088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91869918699186"/>
                      <c:h val="0.251173708920187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F60-428A-ABD8-2274C44F641F}"/>
                </c:ext>
              </c:extLst>
            </c:dLbl>
            <c:dLbl>
              <c:idx val="4"/>
              <c:layout>
                <c:manualLayout>
                  <c:x val="-2.4172395592747111E-2"/>
                  <c:y val="7.021667419395508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60-428A-ABD8-2274C44F641F}"/>
                </c:ext>
              </c:extLst>
            </c:dLbl>
            <c:dLbl>
              <c:idx val="5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1F60-428A-ABD8-2274C44F641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'[10]30-21'!$B$80:$B$85</c:f>
              <c:strCache>
                <c:ptCount val="6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MACHINERY AND EQUIPMENT NON CAPITAL</c:v>
                </c:pt>
                <c:pt idx="4">
                  <c:v>SERVICES</c:v>
                </c:pt>
                <c:pt idx="5">
                  <c:v>CAPITAL EQUIPMENT AND IMPROVEMENTS</c:v>
                </c:pt>
              </c:strCache>
            </c:strRef>
          </c:cat>
          <c:val>
            <c:numRef>
              <c:f>'[10]30-21'!$H$80:$H$85</c:f>
              <c:numCache>
                <c:formatCode>General</c:formatCode>
                <c:ptCount val="6"/>
                <c:pt idx="0">
                  <c:v>127166</c:v>
                </c:pt>
                <c:pt idx="1">
                  <c:v>3450</c:v>
                </c:pt>
                <c:pt idx="2">
                  <c:v>19400</c:v>
                </c:pt>
                <c:pt idx="3">
                  <c:v>0</c:v>
                </c:pt>
                <c:pt idx="4">
                  <c:v>38700</c:v>
                </c:pt>
                <c:pt idx="5">
                  <c:v>310000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F60-428A-ABD8-2274C44F641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1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461655881603389E-4"/>
          <c:y val="0.21962247114022254"/>
          <c:w val="0.9006654424380699"/>
          <c:h val="0.7565316296193064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1D6C-4521-8B02-16C02B507CA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1D6C-4521-8B02-16C02B507CA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1D6C-4521-8B02-16C02B507CA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1D6C-4521-8B02-16C02B507CA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1D6C-4521-8B02-16C02B507CA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1D6C-4521-8B02-16C02B507CAF}"/>
              </c:ext>
            </c:extLst>
          </c:dPt>
          <c:dLbls>
            <c:dLbl>
              <c:idx val="0"/>
              <c:layout>
                <c:manualLayout>
                  <c:x val="0.10759087386171939"/>
                  <c:y val="-6.83768524836034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6C-4521-8B02-16C02B507CAF}"/>
                </c:ext>
              </c:extLst>
            </c:dLbl>
            <c:dLbl>
              <c:idx val="1"/>
              <c:layout>
                <c:manualLayout>
                  <c:x val="-8.0211858212007846E-3"/>
                  <c:y val="-9.96688426241801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6C-4521-8B02-16C02B507CAF}"/>
                </c:ext>
              </c:extLst>
            </c:dLbl>
            <c:dLbl>
              <c:idx val="2"/>
              <c:layout>
                <c:manualLayout>
                  <c:x val="-1.3039133287894579E-2"/>
                  <c:y val="-3.63168231020302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6C-4521-8B02-16C02B507CAF}"/>
                </c:ext>
              </c:extLst>
            </c:dLbl>
            <c:dLbl>
              <c:idx val="3"/>
              <c:layout>
                <c:manualLayout>
                  <c:x val="-1.6489506222700792E-3"/>
                  <c:y val="8.485773294731600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6C-4521-8B02-16C02B507CA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1D6C-4521-8B02-16C02B507CA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1D6C-4521-8B02-16C02B507CAF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'[13]Airport Revenue'!$A$87:$A$92</c:f>
              <c:strCache>
                <c:ptCount val="6"/>
                <c:pt idx="0">
                  <c:v>Fuel Sales</c:v>
                </c:pt>
                <c:pt idx="1">
                  <c:v>Ground Leases</c:v>
                </c:pt>
                <c:pt idx="2">
                  <c:v>Grant Revenue</c:v>
                </c:pt>
                <c:pt idx="3">
                  <c:v>Hangar Revenues</c:v>
                </c:pt>
                <c:pt idx="4">
                  <c:v>Other Revenues</c:v>
                </c:pt>
                <c:pt idx="5">
                  <c:v>Transfers</c:v>
                </c:pt>
              </c:strCache>
            </c:strRef>
          </c:cat>
          <c:val>
            <c:numRef>
              <c:f>'[13]Airport Revenue'!$E$87:$E$92</c:f>
              <c:numCache>
                <c:formatCode>General</c:formatCode>
                <c:ptCount val="6"/>
                <c:pt idx="0">
                  <c:v>1532700</c:v>
                </c:pt>
                <c:pt idx="1">
                  <c:v>101000</c:v>
                </c:pt>
                <c:pt idx="2">
                  <c:v>70500</c:v>
                </c:pt>
                <c:pt idx="3">
                  <c:v>102500</c:v>
                </c:pt>
                <c:pt idx="4">
                  <c:v>41050</c:v>
                </c:pt>
                <c:pt idx="5">
                  <c:v>3798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D6C-4521-8B02-16C02B507CAF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10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03508118267551E-2"/>
          <c:y val="0.29865402388081769"/>
          <c:w val="0.88997640279192225"/>
          <c:h val="0.6481058001552623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0DE6-4449-8C11-DB797E1BAA3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0DE6-4449-8C11-DB797E1BAA3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0DE6-4449-8C11-DB797E1BAA3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0DE6-4449-8C11-DB797E1BAA3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0DE6-4449-8C11-DB797E1BAA3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0DE6-4449-8C11-DB797E1BAA3B}"/>
              </c:ext>
            </c:extLst>
          </c:dPt>
          <c:dLbls>
            <c:dLbl>
              <c:idx val="0"/>
              <c:layout>
                <c:manualLayout>
                  <c:x val="-1.1566689021916425E-2"/>
                  <c:y val="-2.3472330043251624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63301787592008"/>
                      <c:h val="0.189718309859154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DE6-4449-8C11-DB797E1BAA3B}"/>
                </c:ext>
              </c:extLst>
            </c:dLbl>
            <c:dLbl>
              <c:idx val="1"/>
              <c:layout>
                <c:manualLayout>
                  <c:x val="-2.1030494216614476E-3"/>
                  <c:y val="6.103286384976525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E6-4449-8C11-DB797E1BAA3B}"/>
                </c:ext>
              </c:extLst>
            </c:dLbl>
            <c:dLbl>
              <c:idx val="2"/>
              <c:layout>
                <c:manualLayout>
                  <c:x val="-8.2018927444794956E-2"/>
                  <c:y val="-0.1173708920187793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E6-4449-8C11-DB797E1BAA3B}"/>
                </c:ext>
              </c:extLst>
            </c:dLbl>
            <c:dLbl>
              <c:idx val="3"/>
              <c:layout>
                <c:manualLayout>
                  <c:x val="-1.8927444794952682E-2"/>
                  <c:y val="-2.816901408450708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E6-4449-8C11-DB797E1BAA3B}"/>
                </c:ext>
              </c:extLst>
            </c:dLbl>
            <c:dLbl>
              <c:idx val="4"/>
              <c:layout>
                <c:manualLayout>
                  <c:x val="6.844680692515942E-2"/>
                  <c:y val="-7.0422535211268032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03470031545738"/>
                      <c:h val="0.22823962145576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0DE6-4449-8C11-DB797E1BAA3B}"/>
                </c:ext>
              </c:extLst>
            </c:dLbl>
            <c:dLbl>
              <c:idx val="5"/>
              <c:layout>
                <c:manualLayout>
                  <c:x val="5.0612285451700238E-3"/>
                  <c:y val="9.389671361502346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77926260794688"/>
                      <c:h val="0.243286384976525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0DE6-4449-8C11-DB797E1BAA3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noFill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'[13]575-40-11'!$B$90:$B$95</c:f>
              <c:strCache>
                <c:ptCount val="6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FURNITURE AND FIXTURES</c:v>
                </c:pt>
                <c:pt idx="5">
                  <c:v>CAPITAL MACHINERY, BLDGS, IMPRO</c:v>
                </c:pt>
              </c:strCache>
            </c:strRef>
          </c:cat>
          <c:val>
            <c:numRef>
              <c:f>'[13]575-40-11'!$H$90:$H$95</c:f>
              <c:numCache>
                <c:formatCode>General</c:formatCode>
                <c:ptCount val="6"/>
                <c:pt idx="0">
                  <c:v>264885</c:v>
                </c:pt>
                <c:pt idx="1">
                  <c:v>1324445</c:v>
                </c:pt>
                <c:pt idx="2">
                  <c:v>26050</c:v>
                </c:pt>
                <c:pt idx="3">
                  <c:v>61085</c:v>
                </c:pt>
                <c:pt idx="4">
                  <c:v>3000</c:v>
                </c:pt>
                <c:pt idx="5">
                  <c:v>115000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DE6-4449-8C11-DB797E1BAA3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54599058730758"/>
          <c:y val="5.9471926219334476E-2"/>
          <c:w val="0.7762475233777123"/>
          <c:h val="0.7965209060045563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3EB-46D9-9DC8-8BAC047A55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C3EB-46D9-9DC8-8BAC047A55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3EB-46D9-9DC8-8BAC047A55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C3EB-46D9-9DC8-8BAC047A55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C3EB-46D9-9DC8-8BAC047A55AC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C3EB-46D9-9DC8-8BAC047A55AC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C3EB-46D9-9DC8-8BAC047A55AC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C3EB-46D9-9DC8-8BAC047A55AC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C3EB-46D9-9DC8-8BAC047A55AC}"/>
                </c:ext>
              </c:extLst>
            </c:dLbl>
            <c:dLbl>
              <c:idx val="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C3EB-46D9-9DC8-8BAC047A55A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'[16]Golf Revenues'!$A$76:$A$80</c:f>
              <c:strCache>
                <c:ptCount val="5"/>
                <c:pt idx="0">
                  <c:v>Green Fees</c:v>
                </c:pt>
                <c:pt idx="1">
                  <c:v>Golf Carts</c:v>
                </c:pt>
                <c:pt idx="2">
                  <c:v>Individual Memberships</c:v>
                </c:pt>
                <c:pt idx="3">
                  <c:v>Other Revenues</c:v>
                </c:pt>
                <c:pt idx="4">
                  <c:v>Transfers In</c:v>
                </c:pt>
              </c:strCache>
            </c:strRef>
          </c:cat>
          <c:val>
            <c:numRef>
              <c:f>'[16]Golf Revenues'!$C$76:$C$80</c:f>
              <c:numCache>
                <c:formatCode>General</c:formatCode>
                <c:ptCount val="5"/>
                <c:pt idx="0">
                  <c:v>175000</c:v>
                </c:pt>
                <c:pt idx="1">
                  <c:v>115000</c:v>
                </c:pt>
                <c:pt idx="2">
                  <c:v>36000</c:v>
                </c:pt>
                <c:pt idx="3">
                  <c:v>43000</c:v>
                </c:pt>
                <c:pt idx="4">
                  <c:v>148062.2647608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3EB-46D9-9DC8-8BAC047A55AC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58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7876037837335049E-2"/>
          <c:y val="0.25599562269699999"/>
          <c:w val="0.83028766242432328"/>
          <c:h val="0.6324347892995461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7549-4647-9879-A46121B39A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7549-4647-9879-A46121B39A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7549-4647-9879-A46121B39A5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7549-4647-9879-A46121B39A5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7549-4647-9879-A46121B39A5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7549-4647-9879-A46121B39A5F}"/>
              </c:ext>
            </c:extLst>
          </c:dPt>
          <c:dLbls>
            <c:dLbl>
              <c:idx val="0"/>
              <c:layout>
                <c:manualLayout>
                  <c:x val="-1.8489984591679508E-2"/>
                  <c:y val="-6.514657980456034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49-4647-9879-A46121B39A5F}"/>
                </c:ext>
              </c:extLst>
            </c:dLbl>
            <c:dLbl>
              <c:idx val="1"/>
              <c:layout>
                <c:manualLayout>
                  <c:x val="6.7796610169491525E-2"/>
                  <c:y val="-1.73724212812160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49-4647-9879-A46121B39A5F}"/>
                </c:ext>
              </c:extLst>
            </c:dLbl>
            <c:dLbl>
              <c:idx val="2"/>
              <c:layout>
                <c:manualLayout>
                  <c:x val="-6.1633281972265025E-3"/>
                  <c:y val="-1.302931596091205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49-4647-9879-A46121B39A5F}"/>
                </c:ext>
              </c:extLst>
            </c:dLbl>
            <c:dLbl>
              <c:idx val="3"/>
              <c:layout>
                <c:manualLayout>
                  <c:x val="-3.2643919510061244E-2"/>
                  <c:y val="5.389781955925869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49-4647-9879-A46121B39A5F}"/>
                </c:ext>
              </c:extLst>
            </c:dLbl>
            <c:dLbl>
              <c:idx val="4"/>
              <c:layout>
                <c:manualLayout>
                  <c:x val="1.3008130081300813E-2"/>
                  <c:y val="-0.274367933925156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49-4647-9879-A46121B39A5F}"/>
                </c:ext>
              </c:extLst>
            </c:dLbl>
            <c:dLbl>
              <c:idx val="5"/>
              <c:layout>
                <c:manualLayout>
                  <c:x val="2.1680216802168022E-3"/>
                  <c:y val="-4.801477377654669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49-4647-9879-A46121B39A5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'30-10 Adm'!$B$92:$B$97</c:f>
              <c:strCache>
                <c:ptCount val="6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MINOR EQUIPMENT/PROJECTS</c:v>
                </c:pt>
                <c:pt idx="5">
                  <c:v>CAPITAL OUTLAY</c:v>
                </c:pt>
              </c:strCache>
            </c:strRef>
          </c:cat>
          <c:val>
            <c:numRef>
              <c:f>'30-10 Adm'!$H$92:$H$97</c:f>
              <c:numCache>
                <c:formatCode>#,##0</c:formatCode>
                <c:ptCount val="6"/>
                <c:pt idx="0">
                  <c:v>344994</c:v>
                </c:pt>
                <c:pt idx="1">
                  <c:v>5127</c:v>
                </c:pt>
                <c:pt idx="2">
                  <c:v>10678</c:v>
                </c:pt>
                <c:pt idx="3">
                  <c:v>64576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549-4647-9879-A46121B39A5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394299850449757E-2"/>
          <c:y val="0.24900444736074656"/>
          <c:w val="0.8552198216602237"/>
          <c:h val="0.6618948673082530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7142-450E-818F-516D60C9F27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7142-450E-818F-516D60C9F27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7142-450E-818F-516D60C9F27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7142-450E-818F-516D60C9F27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7142-450E-818F-516D60C9F278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142-450E-818F-516D60C9F278}"/>
                </c:ext>
              </c:extLst>
            </c:dLbl>
            <c:dLbl>
              <c:idx val="1"/>
              <c:layout>
                <c:manualLayout>
                  <c:x val="1.0303965355309934E-2"/>
                  <c:y val="8.9786756453423128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42-450E-818F-516D60C9F278}"/>
                </c:ext>
              </c:extLst>
            </c:dLbl>
            <c:dLbl>
              <c:idx val="2"/>
              <c:layout>
                <c:manualLayout>
                  <c:x val="-2.2668723781681853E-2"/>
                  <c:y val="-1.630336611963908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42-450E-818F-516D60C9F278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7142-450E-818F-516D60C9F278}"/>
                </c:ext>
              </c:extLst>
            </c:dLbl>
            <c:dLbl>
              <c:idx val="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7142-450E-818F-516D60C9F27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'[16]20-18'!$B$76:$B$80</c:f>
              <c:strCache>
                <c:ptCount val="5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 CAPITAL</c:v>
                </c:pt>
              </c:strCache>
            </c:strRef>
          </c:cat>
          <c:val>
            <c:numRef>
              <c:f>'[16]20-18'!$H$76:$H$80</c:f>
              <c:numCache>
                <c:formatCode>General</c:formatCode>
                <c:ptCount val="5"/>
                <c:pt idx="0">
                  <c:v>80003</c:v>
                </c:pt>
                <c:pt idx="1">
                  <c:v>21500</c:v>
                </c:pt>
                <c:pt idx="2">
                  <c:v>600</c:v>
                </c:pt>
                <c:pt idx="3">
                  <c:v>48354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142-450E-818F-516D60C9F278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1344729828648156E-2"/>
          <c:y val="0.30751718292022834"/>
          <c:w val="0.91183755343370987"/>
          <c:h val="0.6609659201160166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8D18-40F1-B20E-95ED639BCA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8D18-40F1-B20E-95ED639BCA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8D18-40F1-B20E-95ED639BCA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8D18-40F1-B20E-95ED639BCA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8D18-40F1-B20E-95ED639BCA0C}"/>
              </c:ext>
            </c:extLst>
          </c:dPt>
          <c:dLbls>
            <c:dLbl>
              <c:idx val="0"/>
              <c:layout>
                <c:manualLayout>
                  <c:x val="4.1088854648175929E-3"/>
                  <c:y val="-1.037613488975347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18-40F1-B20E-95ED639BCA0C}"/>
                </c:ext>
              </c:extLst>
            </c:dLbl>
            <c:dLbl>
              <c:idx val="1"/>
              <c:layout>
                <c:manualLayout>
                  <c:x val="-2.054442732408834E-2"/>
                  <c:y val="2.075226977950708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18-40F1-B20E-95ED639BCA0C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8D18-40F1-B20E-95ED639BCA0C}"/>
                </c:ext>
              </c:extLst>
            </c:dLbl>
            <c:dLbl>
              <c:idx val="3"/>
              <c:layout>
                <c:manualLayout>
                  <c:x val="3.6979969183359017E-2"/>
                  <c:y val="0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18-40F1-B20E-95ED639BCA0C}"/>
                </c:ext>
              </c:extLst>
            </c:dLbl>
            <c:dLbl>
              <c:idx val="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18-40F1-B20E-95ED639BCA0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'[16]20-19'!$B$84:$B$88</c:f>
              <c:strCache>
                <c:ptCount val="5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CAPITAL OUTLAY</c:v>
                </c:pt>
              </c:strCache>
            </c:strRef>
          </c:cat>
          <c:val>
            <c:numRef>
              <c:f>'[16]20-19'!$H$84:$H$88</c:f>
              <c:numCache>
                <c:formatCode>General</c:formatCode>
                <c:ptCount val="5"/>
                <c:pt idx="0">
                  <c:v>247874</c:v>
                </c:pt>
                <c:pt idx="1">
                  <c:v>36900</c:v>
                </c:pt>
                <c:pt idx="2">
                  <c:v>13250</c:v>
                </c:pt>
                <c:pt idx="3">
                  <c:v>23954</c:v>
                </c:pt>
                <c:pt idx="4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D18-40F1-B20E-95ED639BCA0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1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078063783356077E-2"/>
          <c:y val="0.28675512017690702"/>
          <c:w val="0.86673609072771896"/>
          <c:h val="0.7132448798230929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C90-41F1-9A82-8E36FC0749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CC90-41F1-9A82-8E36FC0749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C90-41F1-9A82-8E36FC0749B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CC90-41F1-9A82-8E36FC0749B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CC90-41F1-9A82-8E36FC0749B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CC90-41F1-9A82-8E36FC0749BF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CC90-41F1-9A82-8E36FC0749BF}"/>
                </c:ext>
              </c:extLst>
            </c:dLbl>
            <c:dLbl>
              <c:idx val="1"/>
              <c:layout>
                <c:manualLayout>
                  <c:x val="-0.13534593406677645"/>
                  <c:y val="-1.162843045610839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34297272808485"/>
                      <c:h val="0.149133858267716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C90-41F1-9A82-8E36FC0749BF}"/>
                </c:ext>
              </c:extLst>
            </c:dLbl>
            <c:dLbl>
              <c:idx val="2"/>
              <c:layout>
                <c:manualLayout>
                  <c:x val="-8.6439762290653893E-3"/>
                  <c:y val="-6.824146981627306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90-41F1-9A82-8E36FC0749BF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CC90-41F1-9A82-8E36FC0749BF}"/>
                </c:ext>
              </c:extLst>
            </c:dLbl>
            <c:dLbl>
              <c:idx val="4"/>
              <c:layout>
                <c:manualLayout>
                  <c:x val="-3.5570472653641147E-2"/>
                  <c:y val="-1.574803149606299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2863317125878"/>
                      <c:h val="0.216299419265505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CC90-41F1-9A82-8E36FC0749BF}"/>
                </c:ext>
              </c:extLst>
            </c:dLbl>
            <c:dLbl>
              <c:idx val="5"/>
              <c:layout>
                <c:manualLayout>
                  <c:x val="0.12283158284306836"/>
                  <c:y val="8.306859280385223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C90-41F1-9A82-8E36FC0749B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'30-22 Cust'!$B$76:$B$81</c:f>
              <c:strCache>
                <c:ptCount val="6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MINOR CAPITAL</c:v>
                </c:pt>
                <c:pt idx="5">
                  <c:v>CAPITAL&gt;$15,000</c:v>
                </c:pt>
              </c:strCache>
            </c:strRef>
          </c:cat>
          <c:val>
            <c:numRef>
              <c:f>'30-22 Cust'!$H$76:$H$81</c:f>
              <c:numCache>
                <c:formatCode>#,##0</c:formatCode>
                <c:ptCount val="6"/>
                <c:pt idx="0">
                  <c:v>170086</c:v>
                </c:pt>
                <c:pt idx="1">
                  <c:v>58100</c:v>
                </c:pt>
                <c:pt idx="2">
                  <c:v>80750</c:v>
                </c:pt>
                <c:pt idx="3">
                  <c:v>95534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C90-41F1-9A82-8E36FC0749B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908330749994833"/>
          <c:y val="0.26683090356279726"/>
          <c:w val="0.66011795789207939"/>
          <c:h val="0.6104990573361428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101-4887-806C-C6E1AFDB3C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101-4887-806C-C6E1AFDB3C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101-4887-806C-C6E1AFDB3C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A101-4887-806C-C6E1AFDB3C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A101-4887-806C-C6E1AFDB3C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A101-4887-806C-C6E1AFDB3C5B}"/>
              </c:ext>
            </c:extLst>
          </c:dPt>
          <c:dLbls>
            <c:dLbl>
              <c:idx val="0"/>
              <c:layout>
                <c:manualLayout>
                  <c:x val="-1.4698162729658792E-2"/>
                  <c:y val="4.840484048404840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01-4887-806C-C6E1AFDB3C5B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101-4887-806C-C6E1AFDB3C5B}"/>
                </c:ext>
              </c:extLst>
            </c:dLbl>
            <c:dLbl>
              <c:idx val="2"/>
              <c:layout>
                <c:manualLayout>
                  <c:x val="1.0498687664041918E-2"/>
                  <c:y val="-1.320132013201320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01-4887-806C-C6E1AFDB3C5B}"/>
                </c:ext>
              </c:extLst>
            </c:dLbl>
            <c:dLbl>
              <c:idx val="3"/>
              <c:layout>
                <c:manualLayout>
                  <c:x val="-7.6989486813853186E-17"/>
                  <c:y val="-2.640264026402642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101-4887-806C-C6E1AFDB3C5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01-4887-806C-C6E1AFDB3C5B}"/>
                </c:ext>
              </c:extLst>
            </c:dLbl>
            <c:dLbl>
              <c:idx val="5"/>
              <c:layout>
                <c:manualLayout>
                  <c:x val="-1.4698162729658792E-2"/>
                  <c:y val="3.960396039603960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01-4887-806C-C6E1AFDB3C5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'30-23 Dist'!$B$90:$B$95</c:f>
              <c:strCache>
                <c:ptCount val="6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MINOR EQUIPMENT/PROJECTS</c:v>
                </c:pt>
                <c:pt idx="5">
                  <c:v>CAPITAL OUTLAY</c:v>
                </c:pt>
              </c:strCache>
            </c:strRef>
          </c:cat>
          <c:val>
            <c:numRef>
              <c:f>'30-23 Dist'!$H$90:$H$95</c:f>
              <c:numCache>
                <c:formatCode>#,##0</c:formatCode>
                <c:ptCount val="6"/>
                <c:pt idx="0">
                  <c:v>576232</c:v>
                </c:pt>
                <c:pt idx="1">
                  <c:v>26100</c:v>
                </c:pt>
                <c:pt idx="2">
                  <c:v>156500</c:v>
                </c:pt>
                <c:pt idx="3">
                  <c:v>53520</c:v>
                </c:pt>
                <c:pt idx="4">
                  <c:v>0</c:v>
                </c:pt>
                <c:pt idx="5">
                  <c:v>162625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101-4887-806C-C6E1AFDB3C5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116939228750256"/>
          <c:y val="0.37046507675749163"/>
          <c:w val="0.63568750078488989"/>
          <c:h val="0.5431654175758150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33B-434E-813F-6A01ED8BAD8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33B-434E-813F-6A01ED8BAD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33B-434E-813F-6A01ED8BAD8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33B-434E-813F-6A01ED8BAD8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33B-434E-813F-6A01ED8BAD8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633B-434E-813F-6A01ED8BAD8F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33B-434E-813F-6A01ED8BAD8F}"/>
                </c:ext>
              </c:extLst>
            </c:dLbl>
            <c:dLbl>
              <c:idx val="1"/>
              <c:layout>
                <c:manualLayout>
                  <c:x val="2.8729810284746589E-2"/>
                  <c:y val="-4.538027241966574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3B-434E-813F-6A01ED8BAD8F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633B-434E-813F-6A01ED8BAD8F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633B-434E-813F-6A01ED8BAD8F}"/>
                </c:ext>
              </c:extLst>
            </c:dLbl>
            <c:dLbl>
              <c:idx val="4"/>
              <c:layout>
                <c:manualLayout>
                  <c:x val="0.2235957588973714"/>
                  <c:y val="-7.105373306962582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3B-434E-813F-6A01ED8BAD8F}"/>
                </c:ext>
              </c:extLst>
            </c:dLbl>
            <c:dLbl>
              <c:idx val="5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633B-434E-813F-6A01ED8BAD8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'30-24 Prod'!$B$79:$B$84</c:f>
              <c:strCache>
                <c:ptCount val="6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MINOR EQUIPMENT/PROJECTS</c:v>
                </c:pt>
                <c:pt idx="5">
                  <c:v>CAPITAL OUTLAY</c:v>
                </c:pt>
              </c:strCache>
            </c:strRef>
          </c:cat>
          <c:val>
            <c:numRef>
              <c:f>'30-24 Prod'!$H$79:$H$84</c:f>
              <c:numCache>
                <c:formatCode>#,##0</c:formatCode>
                <c:ptCount val="6"/>
                <c:pt idx="0">
                  <c:v>385114</c:v>
                </c:pt>
                <c:pt idx="1">
                  <c:v>59750</c:v>
                </c:pt>
                <c:pt idx="2">
                  <c:v>178000</c:v>
                </c:pt>
                <c:pt idx="3">
                  <c:v>440598</c:v>
                </c:pt>
                <c:pt idx="4">
                  <c:v>0</c:v>
                </c:pt>
                <c:pt idx="5">
                  <c:v>107156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33B-434E-813F-6A01ED8BAD8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717726137891298"/>
          <c:y val="0.26122776319626712"/>
          <c:w val="0.74106122100591088"/>
          <c:h val="0.6276611256926217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B40B-415F-97DF-F2E7DD8901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B40B-415F-97DF-F2E7DD8901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B40B-415F-97DF-F2E7DD8901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B40B-415F-97DF-F2E7DD8901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B40B-415F-97DF-F2E7DD8901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B40B-415F-97DF-F2E7DD890115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40B-415F-97DF-F2E7DD890115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B40B-415F-97DF-F2E7DD890115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B40B-415F-97DF-F2E7DD890115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B40B-415F-97DF-F2E7DD890115}"/>
                </c:ext>
              </c:extLst>
            </c:dLbl>
            <c:dLbl>
              <c:idx val="4"/>
              <c:layout>
                <c:manualLayout>
                  <c:x val="-1.1347392375418411E-2"/>
                  <c:y val="-3.812999845607541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0B-415F-97DF-F2E7DD890115}"/>
                </c:ext>
              </c:extLst>
            </c:dLbl>
            <c:dLbl>
              <c:idx val="5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B40B-415F-97DF-F2E7DD89011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'30-25 Moss'!$B$86:$B$91</c:f>
              <c:strCache>
                <c:ptCount val="6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MINOR CAPITAL</c:v>
                </c:pt>
                <c:pt idx="5">
                  <c:v>CAPITAL OUTLAY</c:v>
                </c:pt>
              </c:strCache>
            </c:strRef>
          </c:cat>
          <c:val>
            <c:numRef>
              <c:f>'30-25 Moss'!$H$86:$H$91</c:f>
              <c:numCache>
                <c:formatCode>#,##0</c:formatCode>
                <c:ptCount val="6"/>
                <c:pt idx="0">
                  <c:v>231613</c:v>
                </c:pt>
                <c:pt idx="1">
                  <c:v>170175</c:v>
                </c:pt>
                <c:pt idx="2">
                  <c:v>92575</c:v>
                </c:pt>
                <c:pt idx="3">
                  <c:v>170602</c:v>
                </c:pt>
                <c:pt idx="4">
                  <c:v>0</c:v>
                </c:pt>
                <c:pt idx="5">
                  <c:v>226000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40B-415F-97DF-F2E7DD890115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635336280639338"/>
          <c:y val="0.25502276879700991"/>
          <c:w val="0.71531884095883358"/>
          <c:h val="0.6685601402298211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D8EA-410F-8A62-686E80636E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D8EA-410F-8A62-686E80636EB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D8EA-410F-8A62-686E80636EB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D8EA-410F-8A62-686E80636EB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D8EA-410F-8A62-686E80636EB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D8EA-410F-8A62-686E80636EB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D8EA-410F-8A62-686E80636EB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D8EA-410F-8A62-686E80636EB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D8EA-410F-8A62-686E80636EB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D8EA-410F-8A62-686E80636EB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D8EA-410F-8A62-686E80636EB3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D8EA-410F-8A62-686E80636EB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D8EA-410F-8A62-686E80636EB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B-D8EA-410F-8A62-686E80636EB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D-D8EA-410F-8A62-686E80636EB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F-D8EA-410F-8A62-686E80636EB3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1-D8EA-410F-8A62-686E80636EB3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3-D8EA-410F-8A62-686E80636EB3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5-D8EA-410F-8A62-686E80636EB3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7-D8EA-410F-8A62-686E80636EB3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9-D8EA-410F-8A62-686E80636EB3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B-D8EA-410F-8A62-686E80636EB3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D-D8EA-410F-8A62-686E80636EB3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F-D8EA-410F-8A62-686E80636EB3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1-D8EA-410F-8A62-686E80636EB3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3-D8EA-410F-8A62-686E80636EB3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5-D8EA-410F-8A62-686E80636EB3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7-D8EA-410F-8A62-686E80636EB3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9-D8EA-410F-8A62-686E80636EB3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B-D8EA-410F-8A62-686E80636EB3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D-D8EA-410F-8A62-686E80636EB3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3F-D8EA-410F-8A62-686E80636EB3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1-D8EA-410F-8A62-686E80636EB3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3-D8EA-410F-8A62-686E80636EB3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5-D8EA-410F-8A62-686E80636EB3}"/>
              </c:ext>
            </c:extLst>
          </c:dPt>
          <c:dPt>
            <c:idx val="35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7-D8EA-410F-8A62-686E80636EB3}"/>
              </c:ext>
            </c:extLst>
          </c:dPt>
          <c:dPt>
            <c:idx val="36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9-D8EA-410F-8A62-686E80636EB3}"/>
              </c:ext>
            </c:extLst>
          </c:dPt>
          <c:dPt>
            <c:idx val="37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B-D8EA-410F-8A62-686E80636EB3}"/>
              </c:ext>
            </c:extLst>
          </c:dPt>
          <c:dPt>
            <c:idx val="38"/>
            <c:bubble3D val="0"/>
            <c:spPr>
              <a:solidFill>
                <a:schemeClr val="accent3">
                  <a:lumMod val="70000"/>
                  <a:lumOff val="3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D-D8EA-410F-8A62-686E80636EB3}"/>
              </c:ext>
            </c:extLst>
          </c:dPt>
          <c:dPt>
            <c:idx val="39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F-D8EA-410F-8A62-686E80636EB3}"/>
              </c:ext>
            </c:extLst>
          </c:dPt>
          <c:dPt>
            <c:idx val="40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51-D8EA-410F-8A62-686E80636EB3}"/>
              </c:ext>
            </c:extLst>
          </c:dPt>
          <c:dPt>
            <c:idx val="41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53-D8EA-410F-8A62-686E80636EB3}"/>
              </c:ext>
            </c:extLst>
          </c:dPt>
          <c:dPt>
            <c:idx val="42"/>
            <c:bubble3D val="0"/>
            <c:spPr>
              <a:solidFill>
                <a:schemeClr val="accent1">
                  <a:lumMod val="7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55-D8EA-410F-8A62-686E80636EB3}"/>
              </c:ext>
            </c:extLst>
          </c:dPt>
          <c:dPt>
            <c:idx val="43"/>
            <c:bubble3D val="0"/>
            <c:spPr>
              <a:solidFill>
                <a:schemeClr val="accent2">
                  <a:lumMod val="7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57-D8EA-410F-8A62-686E80636EB3}"/>
              </c:ext>
            </c:extLst>
          </c:dPt>
          <c:dPt>
            <c:idx val="44"/>
            <c:bubble3D val="0"/>
            <c:spPr>
              <a:solidFill>
                <a:schemeClr val="accent3">
                  <a:lumMod val="7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59-D8EA-410F-8A62-686E80636EB3}"/>
              </c:ext>
            </c:extLst>
          </c:dPt>
          <c:dPt>
            <c:idx val="45"/>
            <c:bubble3D val="0"/>
            <c:spPr>
              <a:solidFill>
                <a:schemeClr val="accent4">
                  <a:lumMod val="7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5B-D8EA-410F-8A62-686E80636EB3}"/>
              </c:ext>
            </c:extLst>
          </c:dPt>
          <c:dPt>
            <c:idx val="46"/>
            <c:bubble3D val="0"/>
            <c:spPr>
              <a:solidFill>
                <a:schemeClr val="accent5">
                  <a:lumMod val="7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5D-D8EA-410F-8A62-686E80636EB3}"/>
              </c:ext>
            </c:extLst>
          </c:dPt>
          <c:dPt>
            <c:idx val="47"/>
            <c:bubble3D val="0"/>
            <c:spPr>
              <a:solidFill>
                <a:schemeClr val="accent6">
                  <a:lumMod val="7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5F-D8EA-410F-8A62-686E80636EB3}"/>
              </c:ext>
            </c:extLst>
          </c:dPt>
          <c:dPt>
            <c:idx val="48"/>
            <c:bubble3D val="0"/>
            <c:spPr>
              <a:solidFill>
                <a:schemeClr val="accent1">
                  <a:lumMod val="50000"/>
                  <a:lumOff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61-D8EA-410F-8A62-686E80636EB3}"/>
              </c:ext>
            </c:extLst>
          </c:dPt>
          <c:dPt>
            <c:idx val="49"/>
            <c:bubble3D val="0"/>
            <c:spPr>
              <a:solidFill>
                <a:schemeClr val="accent2">
                  <a:lumMod val="50000"/>
                  <a:lumOff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63-D8EA-410F-8A62-686E80636EB3}"/>
              </c:ext>
            </c:extLst>
          </c:dPt>
          <c:dPt>
            <c:idx val="50"/>
            <c:bubble3D val="0"/>
            <c:spPr>
              <a:solidFill>
                <a:schemeClr val="accent3">
                  <a:lumMod val="50000"/>
                  <a:lumOff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65-D8EA-410F-8A62-686E80636EB3}"/>
              </c:ext>
            </c:extLst>
          </c:dPt>
          <c:dPt>
            <c:idx val="51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67-D8EA-410F-8A62-686E80636EB3}"/>
              </c:ext>
            </c:extLst>
          </c:dPt>
          <c:dPt>
            <c:idx val="52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69-D8EA-410F-8A62-686E80636EB3}"/>
              </c:ext>
            </c:extLst>
          </c:dPt>
          <c:dPt>
            <c:idx val="53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6B-D8EA-410F-8A62-686E80636EB3}"/>
              </c:ext>
            </c:extLst>
          </c:dPt>
          <c:dPt>
            <c:idx val="54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6D-D8EA-410F-8A62-686E80636EB3}"/>
              </c:ext>
            </c:extLst>
          </c:dPt>
          <c:dPt>
            <c:idx val="55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6F-D8EA-410F-8A62-686E80636EB3}"/>
              </c:ext>
            </c:extLst>
          </c:dPt>
          <c:dPt>
            <c:idx val="56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71-D8EA-410F-8A62-686E80636EB3}"/>
              </c:ext>
            </c:extLst>
          </c:dPt>
          <c:dPt>
            <c:idx val="57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73-D8EA-410F-8A62-686E80636EB3}"/>
              </c:ext>
            </c:extLst>
          </c:dPt>
          <c:dPt>
            <c:idx val="58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75-D8EA-410F-8A62-686E80636EB3}"/>
              </c:ext>
            </c:extLst>
          </c:dPt>
          <c:dPt>
            <c:idx val="59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77-D8EA-410F-8A62-686E80636EB3}"/>
              </c:ext>
            </c:extLst>
          </c:dPt>
          <c:dPt>
            <c:idx val="6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79-D8EA-410F-8A62-686E80636EB3}"/>
              </c:ext>
            </c:extLst>
          </c:dPt>
          <c:dPt>
            <c:idx val="61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7B-D8EA-410F-8A62-686E80636EB3}"/>
              </c:ext>
            </c:extLst>
          </c:dPt>
          <c:dPt>
            <c:idx val="62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7D-D8EA-410F-8A62-686E80636EB3}"/>
              </c:ext>
            </c:extLst>
          </c:dPt>
          <c:dPt>
            <c:idx val="63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7F-D8EA-410F-8A62-686E80636EB3}"/>
              </c:ext>
            </c:extLst>
          </c:dPt>
          <c:dPt>
            <c:idx val="6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81-D8EA-410F-8A62-686E80636EB3}"/>
              </c:ext>
            </c:extLst>
          </c:dPt>
          <c:dPt>
            <c:idx val="6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83-D8EA-410F-8A62-686E80636EB3}"/>
              </c:ext>
            </c:extLst>
          </c:dPt>
          <c:dPt>
            <c:idx val="6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85-D8EA-410F-8A62-686E80636EB3}"/>
              </c:ext>
            </c:extLst>
          </c:dPt>
          <c:dPt>
            <c:idx val="67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87-D8EA-410F-8A62-686E80636EB3}"/>
              </c:ext>
            </c:extLst>
          </c:dPt>
          <c:dPt>
            <c:idx val="68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89-D8EA-410F-8A62-686E80636EB3}"/>
              </c:ext>
            </c:extLst>
          </c:dPt>
          <c:dPt>
            <c:idx val="69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8B-D8EA-410F-8A62-686E80636EB3}"/>
              </c:ext>
            </c:extLst>
          </c:dPt>
          <c:dPt>
            <c:idx val="7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8D-D8EA-410F-8A62-686E80636EB3}"/>
              </c:ext>
            </c:extLst>
          </c:dPt>
          <c:dPt>
            <c:idx val="71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8F-D8EA-410F-8A62-686E80636EB3}"/>
              </c:ext>
            </c:extLst>
          </c:dPt>
          <c:dPt>
            <c:idx val="72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91-D8EA-410F-8A62-686E80636EB3}"/>
              </c:ext>
            </c:extLst>
          </c:dPt>
          <c:dPt>
            <c:idx val="73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93-D8EA-410F-8A62-686E80636EB3}"/>
              </c:ext>
            </c:extLst>
          </c:dPt>
          <c:dPt>
            <c:idx val="74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95-D8EA-410F-8A62-686E80636EB3}"/>
              </c:ext>
            </c:extLst>
          </c:dPt>
          <c:dPt>
            <c:idx val="75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97-D8EA-410F-8A62-686E80636EB3}"/>
              </c:ext>
            </c:extLst>
          </c:dPt>
          <c:dPt>
            <c:idx val="76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99-D8EA-410F-8A62-686E80636EB3}"/>
              </c:ext>
            </c:extLst>
          </c:dPt>
          <c:dPt>
            <c:idx val="77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9B-D8EA-410F-8A62-686E80636EB3}"/>
              </c:ext>
            </c:extLst>
          </c:dPt>
          <c:dPt>
            <c:idx val="78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9D-D8EA-410F-8A62-686E80636EB3}"/>
              </c:ext>
            </c:extLst>
          </c:dPt>
          <c:dPt>
            <c:idx val="79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9F-D8EA-410F-8A62-686E80636EB3}"/>
              </c:ext>
            </c:extLst>
          </c:dPt>
          <c:dPt>
            <c:idx val="8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A1-D8EA-410F-8A62-686E80636EB3}"/>
              </c:ext>
            </c:extLst>
          </c:dPt>
          <c:dPt>
            <c:idx val="8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A3-D8EA-410F-8A62-686E80636EB3}"/>
              </c:ext>
            </c:extLst>
          </c:dPt>
          <c:dPt>
            <c:idx val="82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A5-D8EA-410F-8A62-686E80636EB3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8EA-410F-8A62-686E80636EB3}"/>
                </c:ext>
              </c:extLst>
            </c:dLbl>
            <c:dLbl>
              <c:idx val="1"/>
              <c:layout>
                <c:manualLayout>
                  <c:x val="7.6216798590007948E-2"/>
                  <c:y val="-4.711409617500074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EA-410F-8A62-686E80636EB3}"/>
                </c:ext>
              </c:extLst>
            </c:dLbl>
            <c:dLbl>
              <c:idx val="2"/>
              <c:layout>
                <c:manualLayout>
                  <c:x val="2.1436364525669899E-3"/>
                  <c:y val="-4.7416559233565592E-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156713549945148"/>
                      <c:h val="0.120451390409667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D8EA-410F-8A62-686E80636EB3}"/>
                </c:ext>
              </c:extLst>
            </c:dLbl>
            <c:dLbl>
              <c:idx val="3"/>
              <c:layout>
                <c:manualLayout>
                  <c:x val="-6.2770200508616633E-3"/>
                  <c:y val="-6.1263844905322402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EA-410F-8A62-686E80636EB3}"/>
                </c:ext>
              </c:extLst>
            </c:dLbl>
            <c:dLbl>
              <c:idx val="4"/>
              <c:layout>
                <c:manualLayout>
                  <c:x val="-7.5990872450886038E-2"/>
                  <c:y val="-9.270667303965535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53648873513634"/>
                      <c:h val="0.208872165083258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8EA-410F-8A62-686E80636EB3}"/>
                </c:ext>
              </c:extLst>
            </c:dLbl>
            <c:dLbl>
              <c:idx val="5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D8EA-410F-8A62-686E80636EB3}"/>
                </c:ext>
              </c:extLst>
            </c:dLbl>
            <c:dLbl>
              <c:idx val="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D8EA-410F-8A62-686E80636EB3}"/>
                </c:ext>
              </c:extLst>
            </c:dLbl>
            <c:dLbl>
              <c:idx val="7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D8EA-410F-8A62-686E80636EB3}"/>
                </c:ext>
              </c:extLst>
            </c:dLbl>
            <c:dLbl>
              <c:idx val="8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D8EA-410F-8A62-686E80636EB3}"/>
                </c:ext>
              </c:extLst>
            </c:dLbl>
            <c:dLbl>
              <c:idx val="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3-D8EA-410F-8A62-686E80636EB3}"/>
                </c:ext>
              </c:extLst>
            </c:dLbl>
            <c:dLbl>
              <c:idx val="1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D8EA-410F-8A62-686E80636EB3}"/>
                </c:ext>
              </c:extLst>
            </c:dLbl>
            <c:dLbl>
              <c:idx val="1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7-D8EA-410F-8A62-686E80636EB3}"/>
                </c:ext>
              </c:extLst>
            </c:dLbl>
            <c:dLbl>
              <c:idx val="1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9-D8EA-410F-8A62-686E80636EB3}"/>
                </c:ext>
              </c:extLst>
            </c:dLbl>
            <c:dLbl>
              <c:idx val="1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B-D8EA-410F-8A62-686E80636EB3}"/>
                </c:ext>
              </c:extLst>
            </c:dLbl>
            <c:dLbl>
              <c:idx val="1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D-D8EA-410F-8A62-686E80636EB3}"/>
                </c:ext>
              </c:extLst>
            </c:dLbl>
            <c:dLbl>
              <c:idx val="15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F-D8EA-410F-8A62-686E80636EB3}"/>
                </c:ext>
              </c:extLst>
            </c:dLbl>
            <c:dLbl>
              <c:idx val="1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1-D8EA-410F-8A62-686E80636EB3}"/>
                </c:ext>
              </c:extLst>
            </c:dLbl>
            <c:dLbl>
              <c:idx val="17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3-D8EA-410F-8A62-686E80636EB3}"/>
                </c:ext>
              </c:extLst>
            </c:dLbl>
            <c:dLbl>
              <c:idx val="18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5-D8EA-410F-8A62-686E80636EB3}"/>
                </c:ext>
              </c:extLst>
            </c:dLbl>
            <c:dLbl>
              <c:idx val="1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7-D8EA-410F-8A62-686E80636EB3}"/>
                </c:ext>
              </c:extLst>
            </c:dLbl>
            <c:dLbl>
              <c:idx val="2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9-D8EA-410F-8A62-686E80636EB3}"/>
                </c:ext>
              </c:extLst>
            </c:dLbl>
            <c:dLbl>
              <c:idx val="2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B-D8EA-410F-8A62-686E80636EB3}"/>
                </c:ext>
              </c:extLst>
            </c:dLbl>
            <c:dLbl>
              <c:idx val="2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D-D8EA-410F-8A62-686E80636EB3}"/>
                </c:ext>
              </c:extLst>
            </c:dLbl>
            <c:dLbl>
              <c:idx val="2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F-D8EA-410F-8A62-686E80636EB3}"/>
                </c:ext>
              </c:extLst>
            </c:dLbl>
            <c:dLbl>
              <c:idx val="2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1-D8EA-410F-8A62-686E80636EB3}"/>
                </c:ext>
              </c:extLst>
            </c:dLbl>
            <c:dLbl>
              <c:idx val="25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3-D8EA-410F-8A62-686E80636EB3}"/>
                </c:ext>
              </c:extLst>
            </c:dLbl>
            <c:dLbl>
              <c:idx val="2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5-D8EA-410F-8A62-686E80636EB3}"/>
                </c:ext>
              </c:extLst>
            </c:dLbl>
            <c:dLbl>
              <c:idx val="27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7-D8EA-410F-8A62-686E80636EB3}"/>
                </c:ext>
              </c:extLst>
            </c:dLbl>
            <c:dLbl>
              <c:idx val="28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9-D8EA-410F-8A62-686E80636EB3}"/>
                </c:ext>
              </c:extLst>
            </c:dLbl>
            <c:dLbl>
              <c:idx val="2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B-D8EA-410F-8A62-686E80636EB3}"/>
                </c:ext>
              </c:extLst>
            </c:dLbl>
            <c:dLbl>
              <c:idx val="3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D-D8EA-410F-8A62-686E80636EB3}"/>
                </c:ext>
              </c:extLst>
            </c:dLbl>
            <c:dLbl>
              <c:idx val="3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3F-D8EA-410F-8A62-686E80636EB3}"/>
                </c:ext>
              </c:extLst>
            </c:dLbl>
            <c:dLbl>
              <c:idx val="3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1-D8EA-410F-8A62-686E80636EB3}"/>
                </c:ext>
              </c:extLst>
            </c:dLbl>
            <c:dLbl>
              <c:idx val="3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3-D8EA-410F-8A62-686E80636EB3}"/>
                </c:ext>
              </c:extLst>
            </c:dLbl>
            <c:dLbl>
              <c:idx val="3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5-D8EA-410F-8A62-686E80636EB3}"/>
                </c:ext>
              </c:extLst>
            </c:dLbl>
            <c:dLbl>
              <c:idx val="35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7-D8EA-410F-8A62-686E80636EB3}"/>
                </c:ext>
              </c:extLst>
            </c:dLbl>
            <c:dLbl>
              <c:idx val="3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70000"/>
                          <a:lumOff val="3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9-D8EA-410F-8A62-686E80636EB3}"/>
                </c:ext>
              </c:extLst>
            </c:dLbl>
            <c:dLbl>
              <c:idx val="37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70000"/>
                          <a:lumOff val="3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B-D8EA-410F-8A62-686E80636EB3}"/>
                </c:ext>
              </c:extLst>
            </c:dLbl>
            <c:dLbl>
              <c:idx val="38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70000"/>
                          <a:lumOff val="3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D-D8EA-410F-8A62-686E80636EB3}"/>
                </c:ext>
              </c:extLst>
            </c:dLbl>
            <c:dLbl>
              <c:idx val="3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70000"/>
                          <a:lumOff val="3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F-D8EA-410F-8A62-686E80636EB3}"/>
                </c:ext>
              </c:extLst>
            </c:dLbl>
            <c:dLbl>
              <c:idx val="4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70000"/>
                          <a:lumOff val="3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51-D8EA-410F-8A62-686E80636EB3}"/>
                </c:ext>
              </c:extLst>
            </c:dLbl>
            <c:dLbl>
              <c:idx val="4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70000"/>
                          <a:lumOff val="3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53-D8EA-410F-8A62-686E80636EB3}"/>
                </c:ext>
              </c:extLst>
            </c:dLbl>
            <c:dLbl>
              <c:idx val="4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7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55-D8EA-410F-8A62-686E80636EB3}"/>
                </c:ext>
              </c:extLst>
            </c:dLbl>
            <c:dLbl>
              <c:idx val="4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7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57-D8EA-410F-8A62-686E80636EB3}"/>
                </c:ext>
              </c:extLst>
            </c:dLbl>
            <c:dLbl>
              <c:idx val="4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7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59-D8EA-410F-8A62-686E80636EB3}"/>
                </c:ext>
              </c:extLst>
            </c:dLbl>
            <c:dLbl>
              <c:idx val="45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7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5B-D8EA-410F-8A62-686E80636EB3}"/>
                </c:ext>
              </c:extLst>
            </c:dLbl>
            <c:dLbl>
              <c:idx val="4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7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5D-D8EA-410F-8A62-686E80636EB3}"/>
                </c:ext>
              </c:extLst>
            </c:dLbl>
            <c:dLbl>
              <c:idx val="47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7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5F-D8EA-410F-8A62-686E80636EB3}"/>
                </c:ext>
              </c:extLst>
            </c:dLbl>
            <c:dLbl>
              <c:idx val="48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61-D8EA-410F-8A62-686E80636EB3}"/>
                </c:ext>
              </c:extLst>
            </c:dLbl>
            <c:dLbl>
              <c:idx val="4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63-D8EA-410F-8A62-686E80636EB3}"/>
                </c:ext>
              </c:extLst>
            </c:dLbl>
            <c:dLbl>
              <c:idx val="5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65-D8EA-410F-8A62-686E80636EB3}"/>
                </c:ext>
              </c:extLst>
            </c:dLbl>
            <c:dLbl>
              <c:idx val="5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67-D8EA-410F-8A62-686E80636EB3}"/>
                </c:ext>
              </c:extLst>
            </c:dLbl>
            <c:dLbl>
              <c:idx val="5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69-D8EA-410F-8A62-686E80636EB3}"/>
                </c:ext>
              </c:extLst>
            </c:dLbl>
            <c:dLbl>
              <c:idx val="5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6B-D8EA-410F-8A62-686E80636EB3}"/>
                </c:ext>
              </c:extLst>
            </c:dLbl>
            <c:dLbl>
              <c:idx val="5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6D-D8EA-410F-8A62-686E80636EB3}"/>
                </c:ext>
              </c:extLst>
            </c:dLbl>
            <c:dLbl>
              <c:idx val="55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6F-D8EA-410F-8A62-686E80636EB3}"/>
                </c:ext>
              </c:extLst>
            </c:dLbl>
            <c:dLbl>
              <c:idx val="5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1-D8EA-410F-8A62-686E80636EB3}"/>
                </c:ext>
              </c:extLst>
            </c:dLbl>
            <c:dLbl>
              <c:idx val="57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3-D8EA-410F-8A62-686E80636EB3}"/>
                </c:ext>
              </c:extLst>
            </c:dLbl>
            <c:dLbl>
              <c:idx val="58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5-D8EA-410F-8A62-686E80636EB3}"/>
                </c:ext>
              </c:extLst>
            </c:dLbl>
            <c:dLbl>
              <c:idx val="5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7-D8EA-410F-8A62-686E80636EB3}"/>
                </c:ext>
              </c:extLst>
            </c:dLbl>
            <c:dLbl>
              <c:idx val="6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9-D8EA-410F-8A62-686E80636EB3}"/>
                </c:ext>
              </c:extLst>
            </c:dLbl>
            <c:dLbl>
              <c:idx val="6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B-D8EA-410F-8A62-686E80636EB3}"/>
                </c:ext>
              </c:extLst>
            </c:dLbl>
            <c:dLbl>
              <c:idx val="6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D-D8EA-410F-8A62-686E80636EB3}"/>
                </c:ext>
              </c:extLst>
            </c:dLbl>
            <c:dLbl>
              <c:idx val="6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7F-D8EA-410F-8A62-686E80636EB3}"/>
                </c:ext>
              </c:extLst>
            </c:dLbl>
            <c:dLbl>
              <c:idx val="6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1-D8EA-410F-8A62-686E80636EB3}"/>
                </c:ext>
              </c:extLst>
            </c:dLbl>
            <c:dLbl>
              <c:idx val="65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3-D8EA-410F-8A62-686E80636EB3}"/>
                </c:ext>
              </c:extLst>
            </c:dLbl>
            <c:dLbl>
              <c:idx val="6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5-D8EA-410F-8A62-686E80636EB3}"/>
                </c:ext>
              </c:extLst>
            </c:dLbl>
            <c:dLbl>
              <c:idx val="67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7-D8EA-410F-8A62-686E80636EB3}"/>
                </c:ext>
              </c:extLst>
            </c:dLbl>
            <c:dLbl>
              <c:idx val="68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9-D8EA-410F-8A62-686E80636EB3}"/>
                </c:ext>
              </c:extLst>
            </c:dLbl>
            <c:dLbl>
              <c:idx val="6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B-D8EA-410F-8A62-686E80636EB3}"/>
                </c:ext>
              </c:extLst>
            </c:dLbl>
            <c:dLbl>
              <c:idx val="7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D-D8EA-410F-8A62-686E80636EB3}"/>
                </c:ext>
              </c:extLst>
            </c:dLbl>
            <c:dLbl>
              <c:idx val="7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8F-D8EA-410F-8A62-686E80636EB3}"/>
                </c:ext>
              </c:extLst>
            </c:dLbl>
            <c:dLbl>
              <c:idx val="7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91-D8EA-410F-8A62-686E80636EB3}"/>
                </c:ext>
              </c:extLst>
            </c:dLbl>
            <c:dLbl>
              <c:idx val="7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93-D8EA-410F-8A62-686E80636EB3}"/>
                </c:ext>
              </c:extLst>
            </c:dLbl>
            <c:dLbl>
              <c:idx val="7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95-D8EA-410F-8A62-686E80636EB3}"/>
                </c:ext>
              </c:extLst>
            </c:dLbl>
            <c:dLbl>
              <c:idx val="75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97-D8EA-410F-8A62-686E80636EB3}"/>
                </c:ext>
              </c:extLst>
            </c:dLbl>
            <c:dLbl>
              <c:idx val="7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99-D8EA-410F-8A62-686E80636EB3}"/>
                </c:ext>
              </c:extLst>
            </c:dLbl>
            <c:dLbl>
              <c:idx val="77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9B-D8EA-410F-8A62-686E80636EB3}"/>
                </c:ext>
              </c:extLst>
            </c:dLbl>
            <c:dLbl>
              <c:idx val="78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9D-D8EA-410F-8A62-686E80636EB3}"/>
                </c:ext>
              </c:extLst>
            </c:dLbl>
            <c:dLbl>
              <c:idx val="7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9F-D8EA-410F-8A62-686E80636EB3}"/>
                </c:ext>
              </c:extLst>
            </c:dLbl>
            <c:dLbl>
              <c:idx val="8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A1-D8EA-410F-8A62-686E80636EB3}"/>
                </c:ext>
              </c:extLst>
            </c:dLbl>
            <c:dLbl>
              <c:idx val="8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A3-D8EA-410F-8A62-686E80636EB3}"/>
                </c:ext>
              </c:extLst>
            </c:dLbl>
            <c:dLbl>
              <c:idx val="8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  <a:lumOff val="4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A5-D8EA-410F-8A62-686E80636EB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'30-26 Coll'!$B$89:$B$94</c:f>
              <c:strCache>
                <c:ptCount val="6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MINOR EQUIPMENT/PROJECTS</c:v>
                </c:pt>
                <c:pt idx="5">
                  <c:v>CAPITAL OUTLAY</c:v>
                </c:pt>
              </c:strCache>
            </c:strRef>
          </c:cat>
          <c:val>
            <c:numRef>
              <c:f>'30-26 Coll'!$H$89:$H$94</c:f>
              <c:numCache>
                <c:formatCode>#,##0</c:formatCode>
                <c:ptCount val="6"/>
                <c:pt idx="0">
                  <c:v>477945</c:v>
                </c:pt>
                <c:pt idx="1">
                  <c:v>26600</c:v>
                </c:pt>
                <c:pt idx="2">
                  <c:v>100828</c:v>
                </c:pt>
                <c:pt idx="3">
                  <c:v>54457</c:v>
                </c:pt>
                <c:pt idx="4">
                  <c:v>0</c:v>
                </c:pt>
                <c:pt idx="5">
                  <c:v>474000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6-D8EA-410F-8A62-686E80636EB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78264386136023"/>
          <c:y val="0.20544205000690699"/>
          <c:w val="0.77890207832782232"/>
          <c:h val="0.64711942257217847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5D01-4A48-87D9-46E574878E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5D01-4A48-87D9-46E574878E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5D01-4A48-87D9-46E574878E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5D01-4A48-87D9-46E574878E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5D01-4A48-87D9-46E574878E6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5D01-4A48-87D9-46E574878E65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5D01-4A48-87D9-46E574878E65}"/>
                </c:ext>
              </c:extLst>
            </c:dLbl>
            <c:dLbl>
              <c:idx val="1"/>
              <c:layout>
                <c:manualLayout>
                  <c:x val="-1.208459214501518E-2"/>
                  <c:y val="1.315789473684210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01-4A48-87D9-46E574878E65}"/>
                </c:ext>
              </c:extLst>
            </c:dLbl>
            <c:dLbl>
              <c:idx val="2"/>
              <c:layout>
                <c:manualLayout>
                  <c:x val="1.4098690835850957E-2"/>
                  <c:y val="4.3859649122807015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01-4A48-87D9-46E574878E65}"/>
                </c:ext>
              </c:extLst>
            </c:dLbl>
            <c:dLbl>
              <c:idx val="3"/>
              <c:layout>
                <c:manualLayout>
                  <c:x val="-1.9483867386667301E-2"/>
                  <c:y val="5.556706727448543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01-4A48-87D9-46E574878E65}"/>
                </c:ext>
              </c:extLst>
            </c:dLbl>
            <c:dLbl>
              <c:idx val="4"/>
              <c:layout>
                <c:manualLayout>
                  <c:x val="-3.1873214620325462E-2"/>
                  <c:y val="1.027485561759574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173659647344068"/>
                      <c:h val="0.171704527835238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D01-4A48-87D9-46E574878E65}"/>
                </c:ext>
              </c:extLst>
            </c:dLbl>
            <c:dLbl>
              <c:idx val="5"/>
              <c:layout>
                <c:manualLayout>
                  <c:x val="0.10016630978778104"/>
                  <c:y val="-3.694434755845878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01-4A48-87D9-46E574878E6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'30-27 Waste T'!$B$92:$B$97</c:f>
              <c:strCache>
                <c:ptCount val="6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MINOR CAPITAL OUTLAY</c:v>
                </c:pt>
                <c:pt idx="5">
                  <c:v>CAPITAL OUTLAY</c:v>
                </c:pt>
              </c:strCache>
            </c:strRef>
          </c:cat>
          <c:val>
            <c:numRef>
              <c:f>'30-27 Waste T'!$H$92:$H$97</c:f>
              <c:numCache>
                <c:formatCode>#,##0</c:formatCode>
                <c:ptCount val="6"/>
                <c:pt idx="0">
                  <c:v>457098</c:v>
                </c:pt>
                <c:pt idx="1">
                  <c:v>75050</c:v>
                </c:pt>
                <c:pt idx="2">
                  <c:v>103776</c:v>
                </c:pt>
                <c:pt idx="3">
                  <c:v>388397</c:v>
                </c:pt>
                <c:pt idx="4">
                  <c:v>0</c:v>
                </c:pt>
                <c:pt idx="5">
                  <c:v>37000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D01-4A48-87D9-46E574878E65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14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7453573691785964E-2"/>
          <c:y val="0.34136671974174965"/>
          <c:w val="0.74284885377982535"/>
          <c:h val="0.6231186573990954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4D81-4906-A0C8-1F85DE0664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4D81-4906-A0C8-1F85DE0664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4D81-4906-A0C8-1F85DE06641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4D81-4906-A0C8-1F85DE06641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4D81-4906-A0C8-1F85DE06641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4D81-4906-A0C8-1F85DE06641E}"/>
              </c:ext>
            </c:extLst>
          </c:dPt>
          <c:dLbls>
            <c:dLbl>
              <c:idx val="0"/>
              <c:layout>
                <c:manualLayout>
                  <c:x val="-4.5380875202593193E-2"/>
                  <c:y val="-3.040173724212812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81-4906-A0C8-1F85DE06641E}"/>
                </c:ext>
              </c:extLst>
            </c:dLbl>
            <c:dLbl>
              <c:idx val="1"/>
              <c:layout>
                <c:manualLayout>
                  <c:x val="-1.4740076535248952E-2"/>
                  <c:y val="-2.0459353938098458E-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5937246093833084E-2"/>
                      <c:h val="0.119044516829533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D81-4906-A0C8-1F85DE06641E}"/>
                </c:ext>
              </c:extLst>
            </c:dLbl>
            <c:dLbl>
              <c:idx val="2"/>
              <c:layout>
                <c:manualLayout>
                  <c:x val="-7.0683549725239658E-2"/>
                  <c:y val="-9.15480614640296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098272635127941"/>
                      <c:h val="0.109672606713634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D81-4906-A0C8-1F85DE06641E}"/>
                </c:ext>
              </c:extLst>
            </c:dLbl>
            <c:dLbl>
              <c:idx val="3"/>
              <c:layout>
                <c:manualLayout>
                  <c:x val="-5.3255040535517495E-2"/>
                  <c:y val="3.108745755810994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D81-4906-A0C8-1F85DE06641E}"/>
                </c:ext>
              </c:extLst>
            </c:dLbl>
            <c:dLbl>
              <c:idx val="4"/>
              <c:layout>
                <c:manualLayout>
                  <c:x val="4.2292134650906546E-2"/>
                  <c:y val="8.8180715885795551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39745275495784"/>
                      <c:h val="0.180313942751615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4D81-4906-A0C8-1F85DE06641E}"/>
                </c:ext>
              </c:extLst>
            </c:dLbl>
            <c:dLbl>
              <c:idx val="5"/>
              <c:layout>
                <c:manualLayout>
                  <c:x val="-6.9380988015372472E-2"/>
                  <c:y val="-5.101315244181734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084624340305127"/>
                      <c:h val="0.101237303785780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4D81-4906-A0C8-1F85DE06641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'30-28 Pre-Tr'!$B$81:$B$86</c:f>
              <c:strCache>
                <c:ptCount val="6"/>
                <c:pt idx="0">
                  <c:v>PERSONNEL</c:v>
                </c:pt>
                <c:pt idx="1">
                  <c:v>SUPPLIES</c:v>
                </c:pt>
                <c:pt idx="2">
                  <c:v>MAINTENANCE</c:v>
                </c:pt>
                <c:pt idx="3">
                  <c:v>SERVICES</c:v>
                </c:pt>
                <c:pt idx="4">
                  <c:v>MINOR EQUIPMENT/PROJECTS</c:v>
                </c:pt>
                <c:pt idx="5">
                  <c:v>CAPITAL</c:v>
                </c:pt>
              </c:strCache>
            </c:strRef>
          </c:cat>
          <c:val>
            <c:numRef>
              <c:f>'30-28 Pre-Tr'!$H$81:$H$86</c:f>
              <c:numCache>
                <c:formatCode>#,##0</c:formatCode>
                <c:ptCount val="6"/>
                <c:pt idx="0">
                  <c:v>70416</c:v>
                </c:pt>
                <c:pt idx="1">
                  <c:v>4800</c:v>
                </c:pt>
                <c:pt idx="2">
                  <c:v>2400</c:v>
                </c:pt>
                <c:pt idx="3">
                  <c:v>33432</c:v>
                </c:pt>
                <c:pt idx="4">
                  <c:v>0</c:v>
                </c:pt>
                <c:pt idx="5">
                  <c:v>111048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D81-4906-A0C8-1F85DE06641E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3</xdr:row>
      <xdr:rowOff>85726</xdr:rowOff>
    </xdr:from>
    <xdr:to>
      <xdr:col>6</xdr:col>
      <xdr:colOff>571501</xdr:colOff>
      <xdr:row>35</xdr:row>
      <xdr:rowOff>28575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756D92DA-890D-4534-9185-22CAFFBC3F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76199</xdr:rowOff>
    </xdr:from>
    <xdr:to>
      <xdr:col>7</xdr:col>
      <xdr:colOff>466725</xdr:colOff>
      <xdr:row>42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704806-6417-4B8F-995A-D3B64D45D2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68</xdr:row>
      <xdr:rowOff>19050</xdr:rowOff>
    </xdr:from>
    <xdr:to>
      <xdr:col>7</xdr:col>
      <xdr:colOff>561975</xdr:colOff>
      <xdr:row>85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75F68A-701B-4013-AE64-0820D63BA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67</xdr:row>
      <xdr:rowOff>95250</xdr:rowOff>
    </xdr:from>
    <xdr:to>
      <xdr:col>7</xdr:col>
      <xdr:colOff>638176</xdr:colOff>
      <xdr:row>84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84EF8F-E3D3-45CD-886C-0D31FF8BBD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55</xdr:row>
      <xdr:rowOff>85724</xdr:rowOff>
    </xdr:from>
    <xdr:to>
      <xdr:col>7</xdr:col>
      <xdr:colOff>542925</xdr:colOff>
      <xdr:row>73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DE2EBC-0973-410F-819D-A77FE70E91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55</xdr:row>
      <xdr:rowOff>95250</xdr:rowOff>
    </xdr:from>
    <xdr:to>
      <xdr:col>7</xdr:col>
      <xdr:colOff>581025</xdr:colOff>
      <xdr:row>70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B4218C-429E-4B06-BAA2-0FBDDA592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25</xdr:row>
      <xdr:rowOff>99060</xdr:rowOff>
    </xdr:from>
    <xdr:to>
      <xdr:col>7</xdr:col>
      <xdr:colOff>464820</xdr:colOff>
      <xdr:row>67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FE6DC1-DDCC-4292-9F9C-4305405DC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57</xdr:row>
      <xdr:rowOff>104775</xdr:rowOff>
    </xdr:from>
    <xdr:to>
      <xdr:col>7</xdr:col>
      <xdr:colOff>466725</xdr:colOff>
      <xdr:row>72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F699B7-6D2A-4D82-A011-D3C2B18A4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0</xdr:rowOff>
    </xdr:from>
    <xdr:to>
      <xdr:col>9</xdr:col>
      <xdr:colOff>114844</xdr:colOff>
      <xdr:row>72</xdr:row>
      <xdr:rowOff>30480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F67C1711-491F-4FFC-A7EB-3CFAC8B31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69</xdr:row>
      <xdr:rowOff>0</xdr:rowOff>
    </xdr:from>
    <xdr:to>
      <xdr:col>7</xdr:col>
      <xdr:colOff>390525</xdr:colOff>
      <xdr:row>85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FB7C06-558A-442D-89FA-FC0059616A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314808</xdr:colOff>
      <xdr:row>37</xdr:row>
      <xdr:rowOff>0</xdr:rowOff>
    </xdr:from>
    <xdr:to>
      <xdr:col>7</xdr:col>
      <xdr:colOff>234087</xdr:colOff>
      <xdr:row>70</xdr:row>
      <xdr:rowOff>129151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4940D6-EFC4-4504-B74F-FFB020900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67</xdr:row>
      <xdr:rowOff>95250</xdr:rowOff>
    </xdr:from>
    <xdr:to>
      <xdr:col>7</xdr:col>
      <xdr:colOff>504825</xdr:colOff>
      <xdr:row>85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BE4980-09EC-4F94-A85A-5CCBBB2780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50</xdr:row>
      <xdr:rowOff>114300</xdr:rowOff>
    </xdr:from>
    <xdr:to>
      <xdr:col>7</xdr:col>
      <xdr:colOff>533401</xdr:colOff>
      <xdr:row>68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287A813-9A35-468B-8758-9A705F9A0F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61</xdr:row>
      <xdr:rowOff>85725</xdr:rowOff>
    </xdr:from>
    <xdr:to>
      <xdr:col>7</xdr:col>
      <xdr:colOff>533400</xdr:colOff>
      <xdr:row>76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743E99-FFFD-4C54-B6DE-1D39F88FF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51</xdr:row>
      <xdr:rowOff>95250</xdr:rowOff>
    </xdr:from>
    <xdr:to>
      <xdr:col>7</xdr:col>
      <xdr:colOff>419100</xdr:colOff>
      <xdr:row>66</xdr:row>
      <xdr:rowOff>85725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31BBC393-1648-4F99-BA05-F0A55E9990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61</xdr:row>
      <xdr:rowOff>104774</xdr:rowOff>
    </xdr:from>
    <xdr:to>
      <xdr:col>7</xdr:col>
      <xdr:colOff>485775</xdr:colOff>
      <xdr:row>79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9419D1-1B71-4349-9AFC-86F7A808E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419101</xdr:colOff>
      <xdr:row>54</xdr:row>
      <xdr:rowOff>95251</xdr:rowOff>
    </xdr:from>
    <xdr:to>
      <xdr:col>7</xdr:col>
      <xdr:colOff>523876</xdr:colOff>
      <xdr:row>70</xdr:row>
      <xdr:rowOff>152401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AAD7C0-39E4-4823-979D-4F57A2394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60</xdr:row>
      <xdr:rowOff>114299</xdr:rowOff>
    </xdr:from>
    <xdr:to>
      <xdr:col>7</xdr:col>
      <xdr:colOff>552450</xdr:colOff>
      <xdr:row>77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8EE853-7CCB-4261-81DD-67077A056C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62</xdr:row>
      <xdr:rowOff>76200</xdr:rowOff>
    </xdr:from>
    <xdr:to>
      <xdr:col>7</xdr:col>
      <xdr:colOff>304800</xdr:colOff>
      <xdr:row>79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57C4C5-54DE-413F-B150-FC7B943E08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66</xdr:row>
      <xdr:rowOff>85725</xdr:rowOff>
    </xdr:from>
    <xdr:to>
      <xdr:col>7</xdr:col>
      <xdr:colOff>542925</xdr:colOff>
      <xdr:row>84</xdr:row>
      <xdr:rowOff>66675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2D58DF9A-8A6A-43AF-B6CF-FCE869D7FF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51</xdr:row>
      <xdr:rowOff>85725</xdr:rowOff>
    </xdr:from>
    <xdr:to>
      <xdr:col>7</xdr:col>
      <xdr:colOff>409574</xdr:colOff>
      <xdr:row>69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9FB5F1-5CD9-4D02-A2C2-536EC2141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New\W&amp;S%20Revenues\W%20and%20S%20Fund%20Revenues.xlsx" TargetMode="External"/><Relationship Id="rId1" Type="http://schemas.openxmlformats.org/officeDocument/2006/relationships/externalLinkPath" Target="/Finance/Budget/Budget%20New/W&amp;S%20Revenues/W%20and%20S%20Fund%20Revenue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FY2026_Finance\Olu%20ONLY%20for%20Revised%20Budget\Stormwater%20Draft%207-10-2025.xlsx" TargetMode="External"/><Relationship Id="rId1" Type="http://schemas.openxmlformats.org/officeDocument/2006/relationships/externalLinkPath" Target="/Finance/Budget/Budget%20FY2026_Finance/Olu%20ONLY%20for%20Revised%20Budget/Stormwater%20Draft%207-10-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New\Stormwater%20Operations\Budget%20Stormwater%20Utility%20Fund%20budget.xlsx" TargetMode="External"/><Relationship Id="rId1" Type="http://schemas.openxmlformats.org/officeDocument/2006/relationships/externalLinkPath" Target="/Finance/Budget/Budget%20New/Stormwater%20Operations/Budget%20Stormwater%20Utility%20Fund%20budget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ve%20Year%20Plan\Five%20Year%20Budget\FY%202025%20-%202029\2025%20-%202028%20I%20&amp;%20S%20Fund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FY2026_Finance\Olu%20ONLY%20for%20Revised%20Budget\Airport%20Budget%20Draft%207-12-2025.xlsx" TargetMode="External"/><Relationship Id="rId1" Type="http://schemas.openxmlformats.org/officeDocument/2006/relationships/externalLinkPath" Target="/Finance/Budget/Budget%20FY2026_Finance/Olu%20ONLY%20for%20Revised%20Budget/Airport%20Budget%20Draft%207-12-2025.xlsx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New\Airport\Airport%20Operating%20Budget.xlsx" TargetMode="External"/><Relationship Id="rId1" Type="http://schemas.openxmlformats.org/officeDocument/2006/relationships/externalLinkPath" Target="/Finance/Budget/Budget%20New/Airport/Airport%20Operating%20Budget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Budget/ground%20zero/bpwr.ss.16153573%204%2010%202024.xlsx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FY2026_Finance\Olu%20ONLY%20for%20Revised%20Budget\Golf%20Draft%207-10-2025.xlsx" TargetMode="External"/><Relationship Id="rId1" Type="http://schemas.openxmlformats.org/officeDocument/2006/relationships/externalLinkPath" Target="/Finance/Budget/Budget%20FY2026_Finance/Olu%20ONLY%20for%20Revised%20Budget/Golf%20Draft%207-10-2025.xlsx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New\Golf%20Operations\Golf%20Budget-%20INPUT%20SHEET-1.xlsx" TargetMode="External"/><Relationship Id="rId1" Type="http://schemas.openxmlformats.org/officeDocument/2006/relationships/externalLinkPath" Target="/Finance/Budget/Budget%20New/Golf%20Operations/Golf%20Budget-%20INPUT%20SHEET-1.xlsx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ososanya\AppData\Local\Microsoft\Windows\INetCache\Content.Outlook\JPG0T4A3\Golf%20Budget-%20INPUT%20SHEET-1.xlsx" TargetMode="External"/><Relationship Id="rId1" Type="http://schemas.openxmlformats.org/officeDocument/2006/relationships/externalLinkPath" Target="file:///C:\Users\oososanya\AppData\Local\Microsoft\Windows\INetCache\Content.Outlook\JPG0T4A3\Golf%20Budget-%20INPUT%20SHEET-1.xlsx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FY2026_Finance\Olu%20ONLY%20for%20Revised%20Budget\Assigned%20Fund%202026%207-10-2025.xlsx" TargetMode="External"/><Relationship Id="rId1" Type="http://schemas.openxmlformats.org/officeDocument/2006/relationships/externalLinkPath" Target="/Finance/Budget/Budget%20FY2026_Finance/Olu%20ONLY%20for%20Revised%20Budget/Assigned%20Fund%202026%207-10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2%20Budget%20Spreadsheets\%20Budget%20%20Water%20%20Sewer%20%20Fund.xls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FY2026_Finance\Olu%20ONLY%20for%20Revised%20Budget\Municipal%20Court%20Draft%207-12-2025.xlsx" TargetMode="External"/><Relationship Id="rId1" Type="http://schemas.openxmlformats.org/officeDocument/2006/relationships/externalLinkPath" Target="/Finance/Budget/Budget%20FY2026_Finance/Olu%20ONLY%20for%20Revised%20Budget/Municipal%20Court%20Draft%207-12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New\W&amp;S%20Depts\Budget%20%20Water%20%20Sewer%20%20Fund.xlsx" TargetMode="External"/><Relationship Id="rId1" Type="http://schemas.openxmlformats.org/officeDocument/2006/relationships/externalLinkPath" Target="/Finance/Budget/Budget%20New/W&amp;S%20Depts/Budget%20%20Water%20%20Sewer%20%20Fund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New\W&amp;S%20Customer%20Service\Cust%20Service%20Budget2.xlsx" TargetMode="External"/><Relationship Id="rId1" Type="http://schemas.openxmlformats.org/officeDocument/2006/relationships/externalLinkPath" Target="/Finance/Budget/Budget%20New/W&amp;S%20Customer%20Service/Cust%20Service%20Budget2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New\Parameters.xlsx" TargetMode="External"/><Relationship Id="rId1" Type="http://schemas.openxmlformats.org/officeDocument/2006/relationships/externalLinkPath" Target="/Finance/Budget/Budget%20New/Parameter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ve%20Year%20Plan\Five%20Year%20Budget\FY%202026%20-%202030\2026%20-%202030%20I%20&amp;%20S%20Fund.xlsx" TargetMode="External"/><Relationship Id="rId1" Type="http://schemas.openxmlformats.org/officeDocument/2006/relationships/externalLinkPath" Target="/Finance/Budget/Budget%20FY2026_Finance/2026%20-%202030%20I%20&amp;%20S%20Fund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FY2026_Finance\Olu%20ONLY%20for%20Revised%20Budget\Solid%20Waste%20dRAFT%207-10-2025%20(NEED%20TO%20CHECK%20TIPPING%20FEE%20INCREASE).xlsx" TargetMode="External"/><Relationship Id="rId1" Type="http://schemas.openxmlformats.org/officeDocument/2006/relationships/externalLinkPath" Target="/Finance/Budget/Budget%20FY2026_Finance/Olu%20ONLY%20for%20Revised%20Budget/Solid%20Waste%20dRAFT%207-10-2025%20(NEED%20TO%20CHECK%20TIPPING%20FEE%20INCREASE)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New\SW%20Revenues\Solid%20Waste%20Revenues.xlsx" TargetMode="External"/><Relationship Id="rId1" Type="http://schemas.openxmlformats.org/officeDocument/2006/relationships/externalLinkPath" Target="/Finance/Budget/Budget%20New/SW%20Revenues/Solid%20Waste%20Revenues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inance\Budget\Budget%20New\SW-Operations\Solid%20Waste%20%20Budget.xlsx" TargetMode="External"/><Relationship Id="rId1" Type="http://schemas.openxmlformats.org/officeDocument/2006/relationships/externalLinkPath" Target="/Finance/Budget/Budget%20New/SW-Operations/Solid%20Waste%20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enues - Book"/>
      <sheetName val="Revenues Graph"/>
      <sheetName val="Sheet3"/>
    </sheetNames>
    <sheetDataSet>
      <sheetData sheetId="0">
        <row r="3">
          <cell r="A3" t="str">
            <v>CITY OF GAINESVILLE</v>
          </cell>
        </row>
        <row r="4">
          <cell r="A4" t="str">
            <v>BUDGET 2025-2026</v>
          </cell>
        </row>
      </sheetData>
      <sheetData sheetId="1">
        <row r="52">
          <cell r="A52" t="str">
            <v>Charges for Services-Water</v>
          </cell>
          <cell r="C52">
            <v>5003200</v>
          </cell>
        </row>
        <row r="53">
          <cell r="A53" t="str">
            <v>Charges for Services-Sewer</v>
          </cell>
          <cell r="C53">
            <v>4667625</v>
          </cell>
        </row>
        <row r="54">
          <cell r="A54" t="str">
            <v>Other Revenues</v>
          </cell>
          <cell r="C54">
            <v>972955</v>
          </cell>
        </row>
      </sheetData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ormwater Summary"/>
      <sheetName val="Storm Revenue"/>
      <sheetName val="Stormwater Summary by Catagory"/>
      <sheetName val="30-21"/>
      <sheetName val="30-21H"/>
      <sheetName val="99-99"/>
    </sheetNames>
    <sheetDataSet>
      <sheetData sheetId="0" refreshError="1"/>
      <sheetData sheetId="1">
        <row r="17">
          <cell r="C17">
            <v>1387617</v>
          </cell>
          <cell r="D17">
            <v>1469822</v>
          </cell>
          <cell r="E17">
            <v>1375618</v>
          </cell>
          <cell r="F17">
            <v>862463.45</v>
          </cell>
          <cell r="G17">
            <v>1375618</v>
          </cell>
          <cell r="H17">
            <v>1380873.4699999997</v>
          </cell>
        </row>
        <row r="69">
          <cell r="A69" t="str">
            <v>Residential Revenue</v>
          </cell>
          <cell r="B69">
            <v>240000</v>
          </cell>
        </row>
        <row r="70">
          <cell r="A70" t="str">
            <v>Commercial Revenue</v>
          </cell>
          <cell r="B70">
            <v>675500</v>
          </cell>
        </row>
        <row r="71">
          <cell r="A71" t="str">
            <v>Multifamily Revenue</v>
          </cell>
          <cell r="B71">
            <v>51000</v>
          </cell>
        </row>
        <row r="72">
          <cell r="A72" t="str">
            <v>Other Revenues</v>
          </cell>
          <cell r="B72">
            <v>25000</v>
          </cell>
        </row>
        <row r="73">
          <cell r="A73" t="str">
            <v>Transfers</v>
          </cell>
          <cell r="B73">
            <v>389373.47</v>
          </cell>
        </row>
      </sheetData>
      <sheetData sheetId="2" refreshError="1"/>
      <sheetData sheetId="3">
        <row r="41">
          <cell r="C41">
            <v>541811</v>
          </cell>
          <cell r="D41">
            <v>1026385.77</v>
          </cell>
          <cell r="E41">
            <v>577761</v>
          </cell>
          <cell r="F41">
            <v>48044.900000000009</v>
          </cell>
          <cell r="G41">
            <v>577282</v>
          </cell>
          <cell r="H41">
            <v>498716</v>
          </cell>
        </row>
        <row r="80">
          <cell r="B80" t="str">
            <v>PERSONNEL</v>
          </cell>
          <cell r="H80">
            <v>127166</v>
          </cell>
        </row>
        <row r="81">
          <cell r="B81" t="str">
            <v>SUPPLIES</v>
          </cell>
          <cell r="H81">
            <v>3450</v>
          </cell>
        </row>
        <row r="82">
          <cell r="B82" t="str">
            <v>MAINTENANCE</v>
          </cell>
          <cell r="H82">
            <v>19400</v>
          </cell>
        </row>
        <row r="83">
          <cell r="B83" t="str">
            <v>MACHINERY AND EQUIPMENT NON CAPITAL</v>
          </cell>
          <cell r="H83">
            <v>0</v>
          </cell>
        </row>
        <row r="84">
          <cell r="B84" t="str">
            <v>SERVICES</v>
          </cell>
          <cell r="H84">
            <v>38700</v>
          </cell>
        </row>
        <row r="85">
          <cell r="B85" t="str">
            <v>CAPITAL EQUIPMENT AND IMPROVEMENTS</v>
          </cell>
          <cell r="H85">
            <v>310000</v>
          </cell>
        </row>
      </sheetData>
      <sheetData sheetId="4" refreshError="1"/>
      <sheetData sheetId="5">
        <row r="20">
          <cell r="C20">
            <v>901916</v>
          </cell>
          <cell r="D20">
            <v>1213690.5</v>
          </cell>
          <cell r="E20">
            <v>921304</v>
          </cell>
          <cell r="F20">
            <v>691050.53</v>
          </cell>
          <cell r="G20">
            <v>921304</v>
          </cell>
          <cell r="H20">
            <v>879764.34750999999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7-16-36"/>
      <sheetName val="67-16-36 BOOK"/>
      <sheetName val="NON-DEPT BOOK"/>
    </sheetNames>
    <sheetDataSet>
      <sheetData sheetId="0">
        <row r="10">
          <cell r="A10" t="str">
            <v>570-30-21-51101</v>
          </cell>
        </row>
        <row r="60">
          <cell r="G60" t="str">
            <v>BUDGETED</v>
          </cell>
        </row>
        <row r="63">
          <cell r="B63" t="str">
            <v>INLET BOXES CLEANED/CHECKED</v>
          </cell>
        </row>
        <row r="67">
          <cell r="B67" t="str">
            <v>STAFF</v>
          </cell>
          <cell r="G67" t="str">
            <v>BUDGETED</v>
          </cell>
        </row>
        <row r="70">
          <cell r="D70">
            <v>1</v>
          </cell>
          <cell r="E70">
            <v>1</v>
          </cell>
          <cell r="F70">
            <v>1</v>
          </cell>
          <cell r="G70">
            <v>1</v>
          </cell>
        </row>
        <row r="71">
          <cell r="D71">
            <v>1</v>
          </cell>
          <cell r="E71">
            <v>1</v>
          </cell>
          <cell r="F71">
            <v>1</v>
          </cell>
          <cell r="G71">
            <v>1</v>
          </cell>
        </row>
      </sheetData>
      <sheetData sheetId="1"/>
      <sheetData sheetId="2">
        <row r="26">
          <cell r="C26">
            <v>1007447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&amp;S Fund"/>
      <sheetName val="Paper Publication"/>
      <sheetName val="2020 GO Refund"/>
      <sheetName val="2022 GO"/>
      <sheetName val="2012 CO"/>
      <sheetName val="2014 GO"/>
      <sheetName val="2016 GO Refund and Improvement "/>
      <sheetName val="2017 Refunding"/>
      <sheetName val="2018 CO"/>
      <sheetName val="2024 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B8">
            <v>103248.66500000001</v>
          </cell>
        </row>
        <row r="21">
          <cell r="B21">
            <v>18103.09071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irport Summary"/>
      <sheetName val="Airport Revenue"/>
      <sheetName val="Airport Summary by Catagory"/>
      <sheetName val="575-40-11"/>
      <sheetName val="575-99-99"/>
    </sheetNames>
    <sheetDataSet>
      <sheetData sheetId="0" refreshError="1"/>
      <sheetData sheetId="1">
        <row r="30">
          <cell r="C30">
            <v>2539263</v>
          </cell>
          <cell r="D30">
            <v>1839752</v>
          </cell>
          <cell r="E30">
            <v>2059608</v>
          </cell>
          <cell r="F30">
            <v>1047437.33</v>
          </cell>
          <cell r="G30">
            <v>1844597</v>
          </cell>
          <cell r="H30">
            <v>1851548</v>
          </cell>
        </row>
        <row r="87">
          <cell r="A87" t="str">
            <v>Fuel Sales</v>
          </cell>
          <cell r="E87">
            <v>1532700</v>
          </cell>
        </row>
        <row r="88">
          <cell r="A88" t="str">
            <v>Ground Leases</v>
          </cell>
          <cell r="E88">
            <v>101000</v>
          </cell>
        </row>
        <row r="89">
          <cell r="A89" t="str">
            <v>Grant Revenue</v>
          </cell>
          <cell r="E89">
            <v>70500</v>
          </cell>
        </row>
        <row r="90">
          <cell r="A90" t="str">
            <v>Hangar Revenues</v>
          </cell>
          <cell r="E90">
            <v>102500</v>
          </cell>
        </row>
        <row r="91">
          <cell r="A91" t="str">
            <v>Other Revenues</v>
          </cell>
          <cell r="E91">
            <v>41050</v>
          </cell>
        </row>
        <row r="92">
          <cell r="A92" t="str">
            <v>Transfers</v>
          </cell>
          <cell r="E92">
            <v>3798</v>
          </cell>
        </row>
      </sheetData>
      <sheetData sheetId="2" refreshError="1"/>
      <sheetData sheetId="3">
        <row r="60">
          <cell r="C60">
            <v>2508688</v>
          </cell>
          <cell r="D60">
            <v>1707966</v>
          </cell>
          <cell r="E60">
            <v>2020814</v>
          </cell>
          <cell r="F60">
            <v>869245</v>
          </cell>
          <cell r="G60">
            <v>1741556</v>
          </cell>
          <cell r="H60">
            <v>1794465</v>
          </cell>
        </row>
        <row r="90">
          <cell r="B90" t="str">
            <v>PERSONNEL</v>
          </cell>
          <cell r="H90">
            <v>264885</v>
          </cell>
        </row>
        <row r="91">
          <cell r="B91" t="str">
            <v>SUPPLIES</v>
          </cell>
          <cell r="H91">
            <v>1324445</v>
          </cell>
        </row>
        <row r="92">
          <cell r="B92" t="str">
            <v>MAINTENANCE</v>
          </cell>
          <cell r="H92">
            <v>26050</v>
          </cell>
        </row>
        <row r="93">
          <cell r="B93" t="str">
            <v>SERVICES</v>
          </cell>
          <cell r="H93">
            <v>61085</v>
          </cell>
        </row>
        <row r="94">
          <cell r="B94" t="str">
            <v>FURNITURE AND FIXTURES</v>
          </cell>
          <cell r="H94">
            <v>3000</v>
          </cell>
        </row>
        <row r="95">
          <cell r="B95" t="str">
            <v>CAPITAL MACHINERY, BLDGS, IMPRO</v>
          </cell>
          <cell r="H95">
            <v>115000</v>
          </cell>
        </row>
      </sheetData>
      <sheetData sheetId="4">
        <row r="10">
          <cell r="C10">
            <v>21726</v>
          </cell>
          <cell r="D10">
            <v>16726</v>
          </cell>
          <cell r="E10">
            <v>21749</v>
          </cell>
          <cell r="F10">
            <v>5706</v>
          </cell>
          <cell r="G10">
            <v>21749</v>
          </cell>
          <cell r="H10">
            <v>21798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1-10-10"/>
      <sheetName val="61-10-10 Book"/>
      <sheetName val="Sheet1"/>
    </sheetNames>
    <sheetDataSet>
      <sheetData sheetId="0">
        <row r="4">
          <cell r="A4" t="str">
            <v>BUDGET 2025-2026</v>
          </cell>
        </row>
        <row r="76">
          <cell r="D76">
            <v>2022</v>
          </cell>
          <cell r="E76">
            <v>2023</v>
          </cell>
          <cell r="F76">
            <v>2024</v>
          </cell>
          <cell r="G76">
            <v>2025</v>
          </cell>
          <cell r="H76">
            <v>2026</v>
          </cell>
        </row>
        <row r="87">
          <cell r="B87" t="str">
            <v>STAFFING</v>
          </cell>
        </row>
        <row r="88">
          <cell r="B88" t="str">
            <v>POSITION</v>
          </cell>
          <cell r="D88">
            <v>2022</v>
          </cell>
          <cell r="E88">
            <v>2023</v>
          </cell>
          <cell r="F88">
            <v>2024</v>
          </cell>
          <cell r="G88">
            <v>2025</v>
          </cell>
          <cell r="H88">
            <v>2026</v>
          </cell>
        </row>
        <row r="91">
          <cell r="B91" t="str">
            <v>AIRPORT DIRECTOR</v>
          </cell>
        </row>
        <row r="92">
          <cell r="B92" t="str">
            <v>AIRPORT LINE TECHNICIAN</v>
          </cell>
        </row>
        <row r="93">
          <cell r="B93" t="str">
            <v>AIRPORT LINE TECHNICIAN PTB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wr.ss. 16153573  4 10 2024"/>
      <sheetName val="bpwr.ss.16153573 4 10 2024"/>
    </sheetNames>
    <sheetDataSet>
      <sheetData sheetId="0">
        <row r="788">
          <cell r="A788" t="str">
            <v xml:space="preserve">              </v>
          </cell>
          <cell r="B788" t="str">
            <v xml:space="preserve"> Expenditure                    Subtotal - - - - - - </v>
          </cell>
        </row>
        <row r="790">
          <cell r="A790" t="str">
            <v>205-00-00-40710</v>
          </cell>
          <cell r="B790" t="str">
            <v xml:space="preserve"> INTEREST REVENUE     </v>
          </cell>
          <cell r="C790">
            <v>-4</v>
          </cell>
          <cell r="D790">
            <v>-7.03</v>
          </cell>
          <cell r="E790">
            <v>-25</v>
          </cell>
          <cell r="F790">
            <v>-50</v>
          </cell>
          <cell r="G790">
            <v>-25</v>
          </cell>
          <cell r="H790">
            <v>-28.34</v>
          </cell>
        </row>
        <row r="791">
          <cell r="B791" t="str">
            <v xml:space="preserve"> Subtotal object - 47 </v>
          </cell>
          <cell r="C791">
            <v>-4</v>
          </cell>
          <cell r="D791">
            <v>-7.03</v>
          </cell>
          <cell r="E791">
            <v>-25</v>
          </cell>
          <cell r="F791">
            <v>-50</v>
          </cell>
          <cell r="G791">
            <v>-25</v>
          </cell>
          <cell r="H791">
            <v>-28.34</v>
          </cell>
        </row>
        <row r="792">
          <cell r="A792" t="str">
            <v>205-00-00-40501</v>
          </cell>
          <cell r="B792" t="str">
            <v xml:space="preserve"> STATE ALLOCATION REV </v>
          </cell>
          <cell r="C792">
            <v>-2696</v>
          </cell>
          <cell r="D792">
            <v>-2696.01</v>
          </cell>
          <cell r="E792">
            <v>-2674</v>
          </cell>
          <cell r="F792">
            <v>-2673.94</v>
          </cell>
          <cell r="G792">
            <v>-2600</v>
          </cell>
          <cell r="H792">
            <v>-6813.18</v>
          </cell>
        </row>
        <row r="793">
          <cell r="B793" t="str">
            <v xml:space="preserve"> Subtotal object - 48 </v>
          </cell>
          <cell r="C793">
            <v>-2696</v>
          </cell>
          <cell r="D793">
            <v>-2696.01</v>
          </cell>
          <cell r="E793">
            <v>-2674</v>
          </cell>
          <cell r="F793">
            <v>-2673.94</v>
          </cell>
          <cell r="G793">
            <v>-2600</v>
          </cell>
          <cell r="H793">
            <v>-6813.18</v>
          </cell>
        </row>
        <row r="794">
          <cell r="A794" t="str">
            <v xml:space="preserve">Program number:      </v>
          </cell>
          <cell r="B794" t="str">
            <v xml:space="preserve">                                </v>
          </cell>
          <cell r="C794">
            <v>-2700</v>
          </cell>
          <cell r="D794">
            <v>-2703.04</v>
          </cell>
          <cell r="E794">
            <v>-2699</v>
          </cell>
          <cell r="F794">
            <v>-2723.94</v>
          </cell>
          <cell r="G794">
            <v>-2625</v>
          </cell>
          <cell r="H794">
            <v>-6841.52</v>
          </cell>
        </row>
        <row r="795">
          <cell r="A795" t="str">
            <v xml:space="preserve">Department number:      </v>
          </cell>
          <cell r="B795" t="str">
            <v xml:space="preserve"> LAW ENFORCEMENT ED REVENUE     </v>
          </cell>
          <cell r="C795">
            <v>-2700</v>
          </cell>
          <cell r="D795">
            <v>-2703.04</v>
          </cell>
          <cell r="E795">
            <v>-2699</v>
          </cell>
          <cell r="F795">
            <v>-2723.94</v>
          </cell>
          <cell r="G795">
            <v>-2625</v>
          </cell>
          <cell r="H795">
            <v>-6841.52</v>
          </cell>
        </row>
        <row r="796">
          <cell r="A796" t="str">
            <v xml:space="preserve">              </v>
          </cell>
          <cell r="B796" t="str">
            <v xml:space="preserve"> Revenue                        Subtotal - - - - - - </v>
          </cell>
          <cell r="C796">
            <v>-2700</v>
          </cell>
          <cell r="D796">
            <v>-2703.04</v>
          </cell>
          <cell r="E796">
            <v>-2699</v>
          </cell>
          <cell r="F796">
            <v>-2723.94</v>
          </cell>
          <cell r="G796">
            <v>-2625</v>
          </cell>
          <cell r="H796">
            <v>-6841.52</v>
          </cell>
        </row>
        <row r="797">
          <cell r="A797" t="str">
            <v>205-19-11-54406</v>
          </cell>
          <cell r="B797" t="str">
            <v xml:space="preserve"> TRAVEL TRAINING &amp; SE </v>
          </cell>
          <cell r="C797">
            <v>2696</v>
          </cell>
          <cell r="D797">
            <v>2681.16</v>
          </cell>
          <cell r="E797">
            <v>2674</v>
          </cell>
          <cell r="F797">
            <v>2649</v>
          </cell>
          <cell r="G797">
            <v>2600</v>
          </cell>
          <cell r="H797">
            <v>2495</v>
          </cell>
        </row>
        <row r="798">
          <cell r="B798" t="str">
            <v xml:space="preserve"> Subtotal object - 54 </v>
          </cell>
          <cell r="C798">
            <v>2696</v>
          </cell>
          <cell r="D798">
            <v>2681.16</v>
          </cell>
          <cell r="E798">
            <v>2674</v>
          </cell>
          <cell r="F798">
            <v>2649</v>
          </cell>
          <cell r="G798">
            <v>2600</v>
          </cell>
          <cell r="H798">
            <v>2495</v>
          </cell>
        </row>
        <row r="799">
          <cell r="A799" t="str">
            <v xml:space="preserve">Program number:   22 </v>
          </cell>
          <cell r="B799" t="str">
            <v xml:space="preserve"> OPERATIONS                     </v>
          </cell>
          <cell r="C799">
            <v>2696</v>
          </cell>
          <cell r="D799">
            <v>2681.16</v>
          </cell>
          <cell r="E799">
            <v>2674</v>
          </cell>
          <cell r="F799">
            <v>2649</v>
          </cell>
          <cell r="G799">
            <v>2600</v>
          </cell>
          <cell r="H799">
            <v>2495</v>
          </cell>
        </row>
        <row r="800">
          <cell r="A800" t="str">
            <v xml:space="preserve">Department number:   14 </v>
          </cell>
          <cell r="B800" t="str">
            <v xml:space="preserve"> POLICE                         </v>
          </cell>
          <cell r="C800">
            <v>2696</v>
          </cell>
          <cell r="D800">
            <v>2681.16</v>
          </cell>
          <cell r="E800">
            <v>2674</v>
          </cell>
          <cell r="F800">
            <v>2649</v>
          </cell>
          <cell r="G800">
            <v>2600</v>
          </cell>
          <cell r="H800">
            <v>2495</v>
          </cell>
        </row>
        <row r="801">
          <cell r="A801" t="str">
            <v xml:space="preserve">              </v>
          </cell>
          <cell r="B801" t="str">
            <v xml:space="preserve"> Expenditure                    Subtotal - - - - - - </v>
          </cell>
          <cell r="C801">
            <v>2696</v>
          </cell>
          <cell r="D801">
            <v>2681.16</v>
          </cell>
          <cell r="E801">
            <v>2674</v>
          </cell>
          <cell r="F801">
            <v>2649</v>
          </cell>
          <cell r="G801">
            <v>2600</v>
          </cell>
          <cell r="H801">
            <v>2495</v>
          </cell>
        </row>
        <row r="802">
          <cell r="C802">
            <v>-4</v>
          </cell>
          <cell r="D802">
            <v>-21.88</v>
          </cell>
          <cell r="E802">
            <v>-25</v>
          </cell>
          <cell r="F802">
            <v>-74.94</v>
          </cell>
          <cell r="G802">
            <v>-25</v>
          </cell>
          <cell r="H802">
            <v>-4346.5200000000004</v>
          </cell>
        </row>
        <row r="803">
          <cell r="A803" t="str">
            <v>206-00-00-40710</v>
          </cell>
          <cell r="B803" t="str">
            <v xml:space="preserve"> INTEREST             </v>
          </cell>
          <cell r="C803">
            <v>0</v>
          </cell>
          <cell r="D803">
            <v>0</v>
          </cell>
          <cell r="E803">
            <v>0</v>
          </cell>
          <cell r="F803">
            <v>-0.11</v>
          </cell>
          <cell r="G803">
            <v>0</v>
          </cell>
          <cell r="H803">
            <v>-1.3</v>
          </cell>
        </row>
        <row r="804">
          <cell r="B804" t="str">
            <v xml:space="preserve"> Subtotal object - 47 </v>
          </cell>
          <cell r="C804">
            <v>0</v>
          </cell>
          <cell r="D804">
            <v>0</v>
          </cell>
          <cell r="E804">
            <v>0</v>
          </cell>
          <cell r="F804">
            <v>-0.11</v>
          </cell>
          <cell r="G804">
            <v>0</v>
          </cell>
          <cell r="H804">
            <v>-1.3</v>
          </cell>
        </row>
        <row r="805">
          <cell r="A805" t="str">
            <v xml:space="preserve"> 15-4901-00-00                          </v>
          </cell>
          <cell r="B805" t="str">
            <v xml:space="preserve"> TRANSFER FROM FUND 0 </v>
          </cell>
          <cell r="C805">
            <v>0</v>
          </cell>
          <cell r="D805">
            <v>0</v>
          </cell>
          <cell r="E805">
            <v>0</v>
          </cell>
          <cell r="F805">
            <v>-50</v>
          </cell>
          <cell r="G805">
            <v>0</v>
          </cell>
          <cell r="H805">
            <v>0</v>
          </cell>
        </row>
        <row r="806">
          <cell r="B806" t="str">
            <v xml:space="preserve"> Subtotal object - 49 </v>
          </cell>
          <cell r="C806">
            <v>0</v>
          </cell>
          <cell r="D806">
            <v>0</v>
          </cell>
          <cell r="E806">
            <v>0</v>
          </cell>
          <cell r="F806">
            <v>-50</v>
          </cell>
          <cell r="G806">
            <v>0</v>
          </cell>
          <cell r="H806">
            <v>0</v>
          </cell>
        </row>
        <row r="807">
          <cell r="A807" t="str">
            <v xml:space="preserve">Program number:      </v>
          </cell>
          <cell r="B807" t="str">
            <v xml:space="preserve">                                </v>
          </cell>
          <cell r="C807">
            <v>0</v>
          </cell>
          <cell r="D807">
            <v>0</v>
          </cell>
          <cell r="E807">
            <v>0</v>
          </cell>
          <cell r="F807">
            <v>-50.11</v>
          </cell>
          <cell r="G807">
            <v>0</v>
          </cell>
          <cell r="H807">
            <v>-1.3</v>
          </cell>
        </row>
        <row r="808">
          <cell r="A808" t="str">
            <v xml:space="preserve">Department number:      </v>
          </cell>
          <cell r="B808" t="str">
            <v xml:space="preserve"> FEDERAL SEIZURE REVENUE        </v>
          </cell>
          <cell r="C808">
            <v>0</v>
          </cell>
          <cell r="D808">
            <v>0</v>
          </cell>
          <cell r="E808">
            <v>0</v>
          </cell>
          <cell r="F808">
            <v>-50.11</v>
          </cell>
          <cell r="G808">
            <v>0</v>
          </cell>
          <cell r="H808">
            <v>-1.3</v>
          </cell>
        </row>
        <row r="809">
          <cell r="A809" t="str">
            <v xml:space="preserve">              </v>
          </cell>
          <cell r="B809" t="str">
            <v xml:space="preserve"> Revenue                        Subtotal - - - - - - </v>
          </cell>
          <cell r="C809">
            <v>0</v>
          </cell>
          <cell r="D809">
            <v>0</v>
          </cell>
          <cell r="E809">
            <v>0</v>
          </cell>
          <cell r="F809">
            <v>-50.11</v>
          </cell>
          <cell r="G809">
            <v>0</v>
          </cell>
          <cell r="H809">
            <v>-1.3</v>
          </cell>
        </row>
        <row r="811">
          <cell r="A811" t="str">
            <v>207-00-00-40710</v>
          </cell>
          <cell r="B811" t="str">
            <v xml:space="preserve"> INTEREST             </v>
          </cell>
          <cell r="C811">
            <v>-120</v>
          </cell>
          <cell r="D811">
            <v>-465.1</v>
          </cell>
          <cell r="E811">
            <v>-2694</v>
          </cell>
          <cell r="F811">
            <v>-3619.92</v>
          </cell>
          <cell r="G811">
            <v>-600</v>
          </cell>
          <cell r="H811">
            <v>-1716.1</v>
          </cell>
        </row>
        <row r="812">
          <cell r="A812" t="str">
            <v>207-00-00-40500</v>
          </cell>
          <cell r="B812" t="str">
            <v xml:space="preserve"> RESTRICTED-DRUG FORT </v>
          </cell>
          <cell r="C812">
            <v>-40119</v>
          </cell>
          <cell r="D812">
            <v>-2993.9</v>
          </cell>
          <cell r="E812">
            <v>-39466</v>
          </cell>
          <cell r="F812">
            <v>-58156.23</v>
          </cell>
          <cell r="G812">
            <v>0</v>
          </cell>
          <cell r="H812">
            <v>0</v>
          </cell>
        </row>
        <row r="813">
          <cell r="B813" t="str">
            <v xml:space="preserve"> Subtotal object - 47 </v>
          </cell>
          <cell r="C813">
            <v>-40239</v>
          </cell>
          <cell r="D813">
            <v>-3459</v>
          </cell>
          <cell r="E813">
            <v>-42160</v>
          </cell>
          <cell r="F813">
            <v>-61776.15</v>
          </cell>
          <cell r="G813">
            <v>-600</v>
          </cell>
          <cell r="H813">
            <v>-1716.1</v>
          </cell>
        </row>
        <row r="814">
          <cell r="A814" t="str">
            <v>207-00-00-41202</v>
          </cell>
          <cell r="B814" t="str">
            <v xml:space="preserve"> TRANSFER FROM MC TEC </v>
          </cell>
          <cell r="C814">
            <v>0</v>
          </cell>
          <cell r="D814">
            <v>-55.18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</row>
        <row r="815">
          <cell r="B815" t="str">
            <v xml:space="preserve"> Subtotal object - 49 </v>
          </cell>
          <cell r="C815">
            <v>0</v>
          </cell>
          <cell r="D815">
            <v>-55.18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</row>
        <row r="816">
          <cell r="A816" t="str">
            <v xml:space="preserve">Program number:      </v>
          </cell>
          <cell r="B816" t="str">
            <v xml:space="preserve">                                </v>
          </cell>
          <cell r="C816">
            <v>-40239</v>
          </cell>
          <cell r="D816">
            <v>-3514.18</v>
          </cell>
          <cell r="E816">
            <v>-42160</v>
          </cell>
          <cell r="F816">
            <v>-61776.15</v>
          </cell>
          <cell r="G816">
            <v>-600</v>
          </cell>
          <cell r="H816">
            <v>-1716.1</v>
          </cell>
        </row>
        <row r="817">
          <cell r="A817" t="str">
            <v xml:space="preserve">Department number:      </v>
          </cell>
          <cell r="B817" t="str">
            <v xml:space="preserve"> STATE SEIZURE REVENUE          </v>
          </cell>
          <cell r="C817">
            <v>-40239</v>
          </cell>
          <cell r="D817">
            <v>-3514.18</v>
          </cell>
          <cell r="E817">
            <v>-42160</v>
          </cell>
          <cell r="F817">
            <v>-61776.15</v>
          </cell>
          <cell r="G817">
            <v>-600</v>
          </cell>
          <cell r="H817">
            <v>-1716.1</v>
          </cell>
        </row>
        <row r="818">
          <cell r="A818" t="str">
            <v xml:space="preserve">              </v>
          </cell>
          <cell r="B818" t="str">
            <v xml:space="preserve"> Revenue                        Subtotal - - - - - - </v>
          </cell>
          <cell r="C818">
            <v>-40239</v>
          </cell>
          <cell r="D818">
            <v>-3514.18</v>
          </cell>
          <cell r="E818">
            <v>-42160</v>
          </cell>
          <cell r="F818">
            <v>-61776.15</v>
          </cell>
          <cell r="G818">
            <v>-600</v>
          </cell>
          <cell r="H818">
            <v>-1716.1</v>
          </cell>
        </row>
        <row r="819">
          <cell r="A819" t="str">
            <v>207-19-11-52299</v>
          </cell>
          <cell r="B819" t="str">
            <v xml:space="preserve"> MISCELLANEOUS K-9 SU </v>
          </cell>
          <cell r="C819">
            <v>4506</v>
          </cell>
          <cell r="D819">
            <v>1782.83</v>
          </cell>
          <cell r="E819">
            <v>550</v>
          </cell>
          <cell r="F819">
            <v>348.08</v>
          </cell>
          <cell r="G819">
            <v>750</v>
          </cell>
          <cell r="H819">
            <v>0</v>
          </cell>
        </row>
        <row r="820">
          <cell r="B820" t="str">
            <v xml:space="preserve"> Subtotal object - 52 </v>
          </cell>
          <cell r="C820">
            <v>4506</v>
          </cell>
          <cell r="D820">
            <v>1782.83</v>
          </cell>
          <cell r="E820">
            <v>550</v>
          </cell>
          <cell r="F820">
            <v>348.08</v>
          </cell>
          <cell r="G820">
            <v>750</v>
          </cell>
          <cell r="H820">
            <v>0</v>
          </cell>
        </row>
        <row r="821">
          <cell r="A821" t="str">
            <v>207-19-11-53319</v>
          </cell>
          <cell r="B821" t="str">
            <v xml:space="preserve"> SOFTWARE MAINTENANCE </v>
          </cell>
          <cell r="C821">
            <v>5089</v>
          </cell>
          <cell r="D821">
            <v>5229</v>
          </cell>
          <cell r="E821">
            <v>4582</v>
          </cell>
          <cell r="F821">
            <v>4722</v>
          </cell>
          <cell r="G821">
            <v>0</v>
          </cell>
          <cell r="H821">
            <v>0</v>
          </cell>
        </row>
        <row r="822">
          <cell r="B822" t="str">
            <v xml:space="preserve"> Subtotal object - 53 </v>
          </cell>
          <cell r="C822">
            <v>5089</v>
          </cell>
          <cell r="D822">
            <v>5229</v>
          </cell>
          <cell r="E822">
            <v>4582</v>
          </cell>
          <cell r="F822">
            <v>4722</v>
          </cell>
          <cell r="G822">
            <v>0</v>
          </cell>
          <cell r="H822">
            <v>0</v>
          </cell>
        </row>
        <row r="823">
          <cell r="A823" t="str">
            <v xml:space="preserve"> 16-5404-14-22                          </v>
          </cell>
          <cell r="B823" t="str">
            <v xml:space="preserve"> PROFESSIONAL FEES    </v>
          </cell>
          <cell r="C823">
            <v>0</v>
          </cell>
          <cell r="D823">
            <v>0</v>
          </cell>
          <cell r="E823">
            <v>0</v>
          </cell>
          <cell r="F823">
            <v>15534</v>
          </cell>
          <cell r="G823">
            <v>0</v>
          </cell>
          <cell r="H823">
            <v>0</v>
          </cell>
        </row>
        <row r="824">
          <cell r="A824" t="str">
            <v>207-19-11-54406</v>
          </cell>
          <cell r="B824" t="str">
            <v xml:space="preserve"> TRAINING             </v>
          </cell>
          <cell r="C824">
            <v>1538</v>
          </cell>
          <cell r="D824">
            <v>1537.85</v>
          </cell>
          <cell r="E824">
            <v>10791</v>
          </cell>
          <cell r="F824">
            <v>10791.3</v>
          </cell>
          <cell r="G824">
            <v>1000</v>
          </cell>
          <cell r="H824">
            <v>225</v>
          </cell>
        </row>
        <row r="825">
          <cell r="B825" t="str">
            <v xml:space="preserve"> Subtotal object - 54 </v>
          </cell>
          <cell r="C825">
            <v>1538</v>
          </cell>
          <cell r="D825">
            <v>1537.85</v>
          </cell>
          <cell r="E825">
            <v>10791</v>
          </cell>
          <cell r="F825">
            <v>26325.3</v>
          </cell>
          <cell r="G825">
            <v>1000</v>
          </cell>
          <cell r="H825">
            <v>225</v>
          </cell>
        </row>
        <row r="826">
          <cell r="A826" t="str">
            <v>207-19-11-55504</v>
          </cell>
          <cell r="B826" t="str">
            <v xml:space="preserve"> MACHINERY &amp; EQUIPMEN </v>
          </cell>
          <cell r="C826">
            <v>13000</v>
          </cell>
          <cell r="D826">
            <v>0</v>
          </cell>
          <cell r="E826">
            <v>3000</v>
          </cell>
          <cell r="F826">
            <v>2999.66</v>
          </cell>
          <cell r="G826">
            <v>0</v>
          </cell>
          <cell r="H826">
            <v>0</v>
          </cell>
        </row>
        <row r="827">
          <cell r="A827" t="str">
            <v>207-19-11-55530</v>
          </cell>
          <cell r="B827" t="str">
            <v xml:space="preserve"> POLICE OFFICER EQUIP </v>
          </cell>
          <cell r="C827">
            <v>0</v>
          </cell>
          <cell r="D827">
            <v>2117</v>
          </cell>
          <cell r="E827">
            <v>3878</v>
          </cell>
          <cell r="F827">
            <v>2867.65</v>
          </cell>
          <cell r="G827">
            <v>28477</v>
          </cell>
          <cell r="H827">
            <v>0</v>
          </cell>
        </row>
        <row r="828">
          <cell r="B828" t="str">
            <v xml:space="preserve"> Subtotal object - 55 </v>
          </cell>
          <cell r="C828">
            <v>13000</v>
          </cell>
          <cell r="D828">
            <v>2117</v>
          </cell>
          <cell r="E828">
            <v>6878</v>
          </cell>
          <cell r="F828">
            <v>5867.31</v>
          </cell>
          <cell r="G828">
            <v>28477</v>
          </cell>
          <cell r="H828">
            <v>0</v>
          </cell>
        </row>
        <row r="829">
          <cell r="A829" t="str">
            <v>207-19-11-66504</v>
          </cell>
          <cell r="B829" t="str">
            <v xml:space="preserve"> MACHINERY AND EQUIPM </v>
          </cell>
          <cell r="C829">
            <v>0</v>
          </cell>
          <cell r="D829">
            <v>0</v>
          </cell>
          <cell r="E829">
            <v>17340</v>
          </cell>
          <cell r="F829">
            <v>0</v>
          </cell>
          <cell r="G829">
            <v>0</v>
          </cell>
          <cell r="H829">
            <v>0</v>
          </cell>
        </row>
        <row r="830">
          <cell r="A830" t="str">
            <v xml:space="preserve"> 16-6505-14-22                          </v>
          </cell>
          <cell r="B830" t="str">
            <v xml:space="preserve"> MOTOR VEHICLES       </v>
          </cell>
          <cell r="C830">
            <v>0</v>
          </cell>
          <cell r="D830">
            <v>0</v>
          </cell>
          <cell r="E830" t="str">
            <v xml:space="preserve">                     </v>
          </cell>
          <cell r="F830">
            <v>17340</v>
          </cell>
          <cell r="G830">
            <v>0</v>
          </cell>
          <cell r="H830">
            <v>0</v>
          </cell>
        </row>
        <row r="831">
          <cell r="B831" t="str">
            <v xml:space="preserve"> Subtotal object - 65 </v>
          </cell>
          <cell r="C831">
            <v>0</v>
          </cell>
          <cell r="D831">
            <v>0</v>
          </cell>
          <cell r="E831">
            <v>17340</v>
          </cell>
          <cell r="F831">
            <v>17340</v>
          </cell>
          <cell r="G831">
            <v>0</v>
          </cell>
          <cell r="H831">
            <v>0</v>
          </cell>
        </row>
        <row r="832">
          <cell r="A832" t="str">
            <v xml:space="preserve">Program number:   22 </v>
          </cell>
          <cell r="B832" t="str">
            <v xml:space="preserve"> OPERATIONS                     </v>
          </cell>
          <cell r="C832">
            <v>24133</v>
          </cell>
          <cell r="D832">
            <v>10666.68</v>
          </cell>
          <cell r="E832">
            <v>40141</v>
          </cell>
          <cell r="F832">
            <v>54602.69</v>
          </cell>
          <cell r="G832">
            <v>30227</v>
          </cell>
          <cell r="H832">
            <v>225</v>
          </cell>
        </row>
        <row r="833">
          <cell r="A833" t="str">
            <v xml:space="preserve">Department number:   14 </v>
          </cell>
          <cell r="B833" t="str">
            <v xml:space="preserve"> POLICE                         </v>
          </cell>
          <cell r="C833">
            <v>24133</v>
          </cell>
          <cell r="D833">
            <v>10666.68</v>
          </cell>
          <cell r="E833">
            <v>40141</v>
          </cell>
          <cell r="F833">
            <v>54602.69</v>
          </cell>
          <cell r="G833">
            <v>30227</v>
          </cell>
          <cell r="H833">
            <v>225</v>
          </cell>
        </row>
        <row r="834">
          <cell r="A834" t="str">
            <v xml:space="preserve">              </v>
          </cell>
          <cell r="B834" t="str">
            <v xml:space="preserve"> Expenditure                    Subtotal - - - - - - </v>
          </cell>
          <cell r="C834">
            <v>24133</v>
          </cell>
          <cell r="D834">
            <v>10666.68</v>
          </cell>
          <cell r="E834">
            <v>40141</v>
          </cell>
          <cell r="F834">
            <v>54602.69</v>
          </cell>
          <cell r="G834">
            <v>30227</v>
          </cell>
          <cell r="H834">
            <v>225</v>
          </cell>
        </row>
        <row r="835">
          <cell r="C835">
            <v>-16106</v>
          </cell>
          <cell r="D835">
            <v>7152.5</v>
          </cell>
          <cell r="E835">
            <v>-2019</v>
          </cell>
          <cell r="F835">
            <v>-7173.46</v>
          </cell>
          <cell r="G835">
            <v>29627</v>
          </cell>
          <cell r="H835">
            <v>-1491.1</v>
          </cell>
        </row>
        <row r="836">
          <cell r="C836">
            <v>-8000</v>
          </cell>
          <cell r="D836">
            <v>-10153.84</v>
          </cell>
          <cell r="E836">
            <v>-10870</v>
          </cell>
          <cell r="F836">
            <v>-11625.92</v>
          </cell>
          <cell r="G836">
            <v>-10500</v>
          </cell>
          <cell r="H836">
            <v>-5452.14</v>
          </cell>
        </row>
        <row r="858">
          <cell r="A858" t="str">
            <v>215-00-00-40104</v>
          </cell>
          <cell r="B858" t="str">
            <v xml:space="preserve"> OCCUPANCY TAXES      </v>
          </cell>
          <cell r="C858">
            <v>-650000</v>
          </cell>
          <cell r="D858">
            <v>-1050258.31</v>
          </cell>
          <cell r="E858">
            <v>-975000</v>
          </cell>
          <cell r="F858">
            <v>-1049779</v>
          </cell>
          <cell r="G858">
            <v>-950000</v>
          </cell>
          <cell r="H858">
            <v>-410523.22</v>
          </cell>
        </row>
        <row r="859">
          <cell r="B859" t="str">
            <v xml:space="preserve"> Subtotal object - 41 </v>
          </cell>
          <cell r="C859">
            <v>-650000</v>
          </cell>
          <cell r="D859">
            <v>-1050258.31</v>
          </cell>
          <cell r="E859">
            <v>-975000</v>
          </cell>
          <cell r="F859">
            <v>-1049779</v>
          </cell>
          <cell r="G859">
            <v>-950000</v>
          </cell>
          <cell r="H859">
            <v>-410523.22</v>
          </cell>
        </row>
        <row r="860">
          <cell r="A860" t="str">
            <v>215-00-00-40710</v>
          </cell>
          <cell r="B860" t="str">
            <v xml:space="preserve"> INTEREST REVENUE     </v>
          </cell>
          <cell r="C860">
            <v>-2000</v>
          </cell>
          <cell r="D860">
            <v>-8358.85</v>
          </cell>
          <cell r="E860">
            <v>-40000</v>
          </cell>
          <cell r="F860">
            <v>-55627.66</v>
          </cell>
          <cell r="G860">
            <v>-40000</v>
          </cell>
          <cell r="H860">
            <v>-36176.730000000003</v>
          </cell>
        </row>
        <row r="861">
          <cell r="B861" t="str">
            <v xml:space="preserve"> Subtotal object - 47 </v>
          </cell>
          <cell r="C861">
            <v>-2000</v>
          </cell>
          <cell r="D861">
            <v>-8358.85</v>
          </cell>
          <cell r="E861">
            <v>-40000</v>
          </cell>
          <cell r="F861">
            <v>-55627.66</v>
          </cell>
          <cell r="G861">
            <v>-40000</v>
          </cell>
          <cell r="H861">
            <v>-36176.730000000003</v>
          </cell>
        </row>
        <row r="862">
          <cell r="A862" t="str">
            <v xml:space="preserve"> 22-4921-00-00                          </v>
          </cell>
          <cell r="B862" t="str">
            <v xml:space="preserve"> TRANSFER FROM MC TEC </v>
          </cell>
          <cell r="C862">
            <v>0</v>
          </cell>
          <cell r="D862">
            <v>150.41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</row>
        <row r="863">
          <cell r="B863" t="str">
            <v xml:space="preserve"> Subtotal object - 49 </v>
          </cell>
          <cell r="C863">
            <v>0</v>
          </cell>
          <cell r="D863">
            <v>150.41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</row>
        <row r="864">
          <cell r="A864" t="str">
            <v xml:space="preserve">Program number:      </v>
          </cell>
          <cell r="B864" t="str">
            <v xml:space="preserve">                                </v>
          </cell>
          <cell r="C864">
            <v>-652000</v>
          </cell>
          <cell r="D864">
            <v>-1058466.75</v>
          </cell>
          <cell r="E864">
            <v>-1015000</v>
          </cell>
          <cell r="F864">
            <v>-1105406.6599999999</v>
          </cell>
          <cell r="G864">
            <v>-990000</v>
          </cell>
          <cell r="H864">
            <v>-446699.95</v>
          </cell>
        </row>
        <row r="865">
          <cell r="A865" t="str">
            <v xml:space="preserve">Department number:      </v>
          </cell>
          <cell r="B865" t="str">
            <v xml:space="preserve"> HOTEL MOTEL REVENUE            </v>
          </cell>
          <cell r="C865">
            <v>-652000</v>
          </cell>
          <cell r="D865">
            <v>-1058466.75</v>
          </cell>
          <cell r="E865">
            <v>-1015000</v>
          </cell>
          <cell r="F865">
            <v>-1105406.6599999999</v>
          </cell>
          <cell r="G865">
            <v>-990000</v>
          </cell>
          <cell r="H865">
            <v>-446699.95</v>
          </cell>
        </row>
        <row r="866">
          <cell r="A866" t="str">
            <v xml:space="preserve">              </v>
          </cell>
          <cell r="B866" t="str">
            <v xml:space="preserve"> Revenue                        Subtotal - - - - - - </v>
          </cell>
          <cell r="C866">
            <v>-652000</v>
          </cell>
          <cell r="D866">
            <v>-1058466.75</v>
          </cell>
          <cell r="E866">
            <v>-1015000</v>
          </cell>
          <cell r="F866">
            <v>-1105406.6599999999</v>
          </cell>
          <cell r="G866">
            <v>-990000</v>
          </cell>
          <cell r="H866">
            <v>-446699.95</v>
          </cell>
        </row>
        <row r="867">
          <cell r="A867" t="str">
            <v>215-10-80-53302</v>
          </cell>
          <cell r="B867" t="str">
            <v xml:space="preserve"> BUILDING MAINTENANCE </v>
          </cell>
          <cell r="C867">
            <v>13000</v>
          </cell>
          <cell r="D867">
            <v>15709.88</v>
          </cell>
          <cell r="E867">
            <v>13000</v>
          </cell>
          <cell r="F867">
            <v>2154.4299999999998</v>
          </cell>
          <cell r="G867">
            <v>113000</v>
          </cell>
          <cell r="H867">
            <v>4086</v>
          </cell>
        </row>
        <row r="868">
          <cell r="A868" t="str">
            <v>215-10-80-53323</v>
          </cell>
          <cell r="B868" t="str">
            <v xml:space="preserve"> MEDAL OF HONOR       </v>
          </cell>
          <cell r="C868">
            <v>13300</v>
          </cell>
          <cell r="D868">
            <v>4717.26</v>
          </cell>
          <cell r="E868">
            <v>28500</v>
          </cell>
          <cell r="F868">
            <v>33684.769999999997</v>
          </cell>
          <cell r="G868">
            <v>25300</v>
          </cell>
          <cell r="H868">
            <v>16946.689999999999</v>
          </cell>
        </row>
        <row r="869">
          <cell r="A869" t="str">
            <v>215-10-80-53324</v>
          </cell>
          <cell r="B869" t="str">
            <v xml:space="preserve"> MOH MUSEUM EXP       </v>
          </cell>
          <cell r="C869">
            <v>0</v>
          </cell>
          <cell r="D869">
            <v>0</v>
          </cell>
          <cell r="E869">
            <v>350000</v>
          </cell>
          <cell r="F869">
            <v>350000</v>
          </cell>
          <cell r="G869">
            <v>0</v>
          </cell>
          <cell r="H869">
            <v>0</v>
          </cell>
        </row>
        <row r="870">
          <cell r="A870" t="str">
            <v>215-10-80-53325</v>
          </cell>
          <cell r="B870" t="str">
            <v xml:space="preserve"> FARMERS MARKET EVENT </v>
          </cell>
          <cell r="C870">
            <v>42000</v>
          </cell>
          <cell r="D870">
            <v>42000</v>
          </cell>
          <cell r="E870">
            <v>42000</v>
          </cell>
          <cell r="F870">
            <v>42000</v>
          </cell>
          <cell r="G870">
            <v>42000</v>
          </cell>
          <cell r="H870">
            <v>21000</v>
          </cell>
        </row>
        <row r="871">
          <cell r="A871" t="str">
            <v>215-10-80-53327</v>
          </cell>
          <cell r="B871" t="str">
            <v xml:space="preserve"> HOTEL ASSOCIATION WE </v>
          </cell>
          <cell r="C871">
            <v>16000</v>
          </cell>
          <cell r="D871">
            <v>15889.4</v>
          </cell>
          <cell r="E871">
            <v>21000</v>
          </cell>
          <cell r="F871">
            <v>17581.89</v>
          </cell>
          <cell r="G871">
            <v>21000</v>
          </cell>
          <cell r="H871">
            <v>10460.209999999999</v>
          </cell>
        </row>
        <row r="872">
          <cell r="B872" t="str">
            <v xml:space="preserve"> Subtotal object - 53 </v>
          </cell>
          <cell r="C872">
            <v>84300</v>
          </cell>
          <cell r="D872">
            <v>78316.539999999994</v>
          </cell>
          <cell r="E872">
            <v>454500</v>
          </cell>
          <cell r="F872">
            <v>445421.09</v>
          </cell>
          <cell r="G872">
            <v>201300</v>
          </cell>
          <cell r="H872">
            <v>52492.9</v>
          </cell>
        </row>
        <row r="873">
          <cell r="A873" t="str">
            <v>215-10-80-59920</v>
          </cell>
          <cell r="B873" t="str">
            <v>COOKE COUNTY HERITAGE SOCIETY</v>
          </cell>
          <cell r="C873">
            <v>20000</v>
          </cell>
          <cell r="D873">
            <v>20000</v>
          </cell>
          <cell r="E873">
            <v>20000</v>
          </cell>
          <cell r="F873">
            <v>20000</v>
          </cell>
          <cell r="G873">
            <v>20000</v>
          </cell>
          <cell r="H873">
            <v>10000</v>
          </cell>
        </row>
        <row r="874">
          <cell r="A874" t="str">
            <v>215-10-80-59921</v>
          </cell>
          <cell r="B874" t="str">
            <v>CHAMBER OF COMMERCE-TOURISM</v>
          </cell>
          <cell r="C874">
            <v>64000</v>
          </cell>
          <cell r="D874">
            <v>64000</v>
          </cell>
          <cell r="E874">
            <v>64000</v>
          </cell>
          <cell r="F874">
            <v>64000</v>
          </cell>
          <cell r="G874">
            <v>64000</v>
          </cell>
          <cell r="H874">
            <v>32000</v>
          </cell>
        </row>
        <row r="875">
          <cell r="A875" t="str">
            <v>215-10-80-59922</v>
          </cell>
          <cell r="B875" t="str">
            <v>ARTS COUNCIL</v>
          </cell>
          <cell r="C875">
            <v>4500</v>
          </cell>
          <cell r="D875">
            <v>4500</v>
          </cell>
          <cell r="E875">
            <v>4500</v>
          </cell>
          <cell r="F875">
            <v>4500</v>
          </cell>
          <cell r="G875">
            <v>4500</v>
          </cell>
          <cell r="H875">
            <v>2250</v>
          </cell>
        </row>
        <row r="876">
          <cell r="A876" t="str">
            <v>215-10-80-59923</v>
          </cell>
          <cell r="B876" t="str">
            <v>BUTTERFIELD STAGE</v>
          </cell>
          <cell r="C876">
            <v>15000</v>
          </cell>
          <cell r="D876">
            <v>15000</v>
          </cell>
          <cell r="E876">
            <v>15000</v>
          </cell>
          <cell r="F876">
            <v>15000</v>
          </cell>
          <cell r="G876">
            <v>15000</v>
          </cell>
          <cell r="H876">
            <v>3750</v>
          </cell>
        </row>
        <row r="877">
          <cell r="A877" t="str">
            <v>215-10-80-59924</v>
          </cell>
          <cell r="B877" t="str">
            <v xml:space="preserve"> MORTON MUSEUM        </v>
          </cell>
          <cell r="C877">
            <v>15000</v>
          </cell>
          <cell r="D877">
            <v>15000</v>
          </cell>
          <cell r="E877">
            <v>15000</v>
          </cell>
          <cell r="F877">
            <v>15000</v>
          </cell>
          <cell r="G877">
            <v>15000</v>
          </cell>
          <cell r="H877">
            <v>7500</v>
          </cell>
        </row>
        <row r="878">
          <cell r="B878" t="str">
            <v xml:space="preserve"> Subtotal object - 59 </v>
          </cell>
          <cell r="C878">
            <v>118500</v>
          </cell>
          <cell r="D878">
            <v>118500</v>
          </cell>
          <cell r="E878">
            <v>118500</v>
          </cell>
          <cell r="F878">
            <v>118500</v>
          </cell>
          <cell r="G878">
            <v>118500</v>
          </cell>
          <cell r="H878">
            <v>55500</v>
          </cell>
        </row>
        <row r="879">
          <cell r="A879" t="str">
            <v>215-10-80-66507</v>
          </cell>
          <cell r="B879" t="str">
            <v xml:space="preserve"> BUTTERFIELD STAGE EL 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81930</v>
          </cell>
        </row>
        <row r="880">
          <cell r="B880" t="str">
            <v xml:space="preserve"> Subtotal object - 65 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81930</v>
          </cell>
        </row>
        <row r="881">
          <cell r="A881" t="str">
            <v xml:space="preserve">Program number:   19 </v>
          </cell>
          <cell r="B881" t="str">
            <v xml:space="preserve"> PUBLIC ASSISTANCE              </v>
          </cell>
          <cell r="C881">
            <v>202800</v>
          </cell>
          <cell r="D881">
            <v>196816.54</v>
          </cell>
          <cell r="E881">
            <v>573000</v>
          </cell>
          <cell r="F881">
            <v>563921.09</v>
          </cell>
          <cell r="G881">
            <v>319800</v>
          </cell>
          <cell r="H881">
            <v>189922.9</v>
          </cell>
        </row>
        <row r="882">
          <cell r="A882" t="str">
            <v xml:space="preserve">Department number:   10 </v>
          </cell>
          <cell r="B882" t="str">
            <v xml:space="preserve"> GENERAL GOVERNMENT             </v>
          </cell>
          <cell r="C882">
            <v>202800</v>
          </cell>
          <cell r="D882">
            <v>196816.54</v>
          </cell>
          <cell r="E882">
            <v>573000</v>
          </cell>
          <cell r="F882">
            <v>563921.09</v>
          </cell>
          <cell r="G882">
            <v>319800</v>
          </cell>
          <cell r="H882">
            <v>189922.9</v>
          </cell>
        </row>
        <row r="883">
          <cell r="A883" t="str">
            <v>215-70-99-57101-ZOO</v>
          </cell>
          <cell r="B883" t="str">
            <v xml:space="preserve"> TRANSFER TO GEN FUND </v>
          </cell>
          <cell r="C883">
            <v>97750</v>
          </cell>
          <cell r="D883">
            <v>97750</v>
          </cell>
          <cell r="E883">
            <v>97750</v>
          </cell>
          <cell r="F883">
            <v>97750</v>
          </cell>
          <cell r="G883">
            <v>97750</v>
          </cell>
          <cell r="H883">
            <v>48874.98</v>
          </cell>
        </row>
        <row r="884">
          <cell r="A884" t="str">
            <v>215-70-99-57101-CIVIC</v>
          </cell>
          <cell r="B884" t="str">
            <v xml:space="preserve"> TRANSFER TO GEN F/CI </v>
          </cell>
          <cell r="C884">
            <v>288122</v>
          </cell>
          <cell r="D884">
            <v>288122</v>
          </cell>
          <cell r="E884">
            <v>316368</v>
          </cell>
          <cell r="F884">
            <v>316368</v>
          </cell>
          <cell r="G884">
            <v>303722</v>
          </cell>
          <cell r="H884">
            <v>150499.98000000001</v>
          </cell>
        </row>
        <row r="885">
          <cell r="A885" t="str">
            <v>215-70-99-57101-WEB</v>
          </cell>
          <cell r="B885" t="str">
            <v xml:space="preserve"> TRANSFER TO GEN FUND </v>
          </cell>
          <cell r="C885">
            <v>10000</v>
          </cell>
          <cell r="D885">
            <v>10000</v>
          </cell>
          <cell r="E885">
            <v>7000</v>
          </cell>
          <cell r="F885">
            <v>7000</v>
          </cell>
          <cell r="G885">
            <v>7000</v>
          </cell>
          <cell r="H885">
            <v>0</v>
          </cell>
        </row>
        <row r="886">
          <cell r="A886" t="str">
            <v>215-70-99-57101-CIVPR</v>
          </cell>
          <cell r="B886" t="str">
            <v xml:space="preserve"> TRANSF TO GF F/CIVIC 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1000000</v>
          </cell>
          <cell r="H886">
            <v>0</v>
          </cell>
        </row>
        <row r="887">
          <cell r="A887" t="str">
            <v>215-70-99-57585</v>
          </cell>
          <cell r="B887" t="str">
            <v xml:space="preserve"> TRANSFER TO GOLF COU </v>
          </cell>
          <cell r="C887">
            <v>3000</v>
          </cell>
          <cell r="D887">
            <v>3000</v>
          </cell>
          <cell r="E887">
            <v>3000</v>
          </cell>
          <cell r="F887">
            <v>3000</v>
          </cell>
          <cell r="G887">
            <v>3000</v>
          </cell>
          <cell r="H887">
            <v>0</v>
          </cell>
        </row>
        <row r="889">
          <cell r="B889" t="str">
            <v xml:space="preserve"> Subtotal object - 57 </v>
          </cell>
          <cell r="C889">
            <v>439872</v>
          </cell>
          <cell r="D889">
            <v>439872</v>
          </cell>
          <cell r="E889">
            <v>474118</v>
          </cell>
          <cell r="F889">
            <v>474118</v>
          </cell>
          <cell r="G889">
            <v>1461472</v>
          </cell>
          <cell r="H889">
            <v>199374.96</v>
          </cell>
        </row>
        <row r="890">
          <cell r="A890" t="str">
            <v xml:space="preserve">Program number:   99 </v>
          </cell>
          <cell r="B890" t="str">
            <v xml:space="preserve"> NON DEPARTMENTAL               </v>
          </cell>
          <cell r="C890">
            <v>439872</v>
          </cell>
          <cell r="D890">
            <v>439872</v>
          </cell>
          <cell r="E890">
            <v>474118</v>
          </cell>
          <cell r="F890">
            <v>474118</v>
          </cell>
          <cell r="G890">
            <v>1461472</v>
          </cell>
          <cell r="H890">
            <v>199374.96</v>
          </cell>
        </row>
        <row r="891">
          <cell r="A891" t="str">
            <v xml:space="preserve">Department number:   50 </v>
          </cell>
          <cell r="B891" t="str">
            <v xml:space="preserve"> INTERFUND TRANSFERS            </v>
          </cell>
          <cell r="C891">
            <v>439872</v>
          </cell>
          <cell r="D891">
            <v>439872</v>
          </cell>
          <cell r="E891">
            <v>474118</v>
          </cell>
          <cell r="F891">
            <v>474118</v>
          </cell>
          <cell r="G891">
            <v>1461472</v>
          </cell>
          <cell r="H891">
            <v>199374.96</v>
          </cell>
        </row>
        <row r="892">
          <cell r="A892" t="str">
            <v xml:space="preserve">              </v>
          </cell>
          <cell r="B892" t="str">
            <v xml:space="preserve"> Expenditure                    Subtotal - - - - - - </v>
          </cell>
          <cell r="C892">
            <v>642672</v>
          </cell>
          <cell r="D892">
            <v>636688.54</v>
          </cell>
          <cell r="E892">
            <v>1047118</v>
          </cell>
          <cell r="F892">
            <v>1038039.09</v>
          </cell>
          <cell r="G892">
            <v>1781272</v>
          </cell>
          <cell r="H892">
            <v>389297.86</v>
          </cell>
        </row>
        <row r="893">
          <cell r="A893" t="str">
            <v xml:space="preserve">Fund number:   22 </v>
          </cell>
          <cell r="B893" t="str">
            <v xml:space="preserve"> HOTEL/MOTEL FUND               </v>
          </cell>
          <cell r="C893">
            <v>-9328</v>
          </cell>
          <cell r="D893">
            <v>-421778.21</v>
          </cell>
          <cell r="E893">
            <v>32118</v>
          </cell>
          <cell r="F893">
            <v>-67367.570000000007</v>
          </cell>
          <cell r="G893">
            <v>791272</v>
          </cell>
          <cell r="H893">
            <v>-57402.09</v>
          </cell>
        </row>
        <row r="894">
          <cell r="C894">
            <v>-122000</v>
          </cell>
          <cell r="D894">
            <v>-140384.91</v>
          </cell>
          <cell r="E894">
            <v>-122000</v>
          </cell>
          <cell r="F894">
            <v>-178832.43</v>
          </cell>
          <cell r="G894">
            <v>-130000</v>
          </cell>
          <cell r="H894">
            <v>-64548</v>
          </cell>
        </row>
        <row r="1017">
          <cell r="A1017" t="str">
            <v>214-00-00-40200</v>
          </cell>
          <cell r="B1017" t="str">
            <v xml:space="preserve"> PEG FEES REVENUES    </v>
          </cell>
          <cell r="C1017">
            <v>-8000</v>
          </cell>
          <cell r="D1017">
            <v>-14317.77</v>
          </cell>
          <cell r="E1017">
            <v>-8000</v>
          </cell>
          <cell r="F1017">
            <v>-12559.14</v>
          </cell>
          <cell r="G1017">
            <v>-8000</v>
          </cell>
          <cell r="H1017">
            <v>-3793.01</v>
          </cell>
        </row>
        <row r="1018">
          <cell r="B1018" t="str">
            <v xml:space="preserve"> Subtotal object - 41 </v>
          </cell>
          <cell r="C1018">
            <v>-8000</v>
          </cell>
          <cell r="D1018">
            <v>-14317.77</v>
          </cell>
          <cell r="E1018">
            <v>-8000</v>
          </cell>
          <cell r="F1018">
            <v>-12559.14</v>
          </cell>
          <cell r="G1018">
            <v>-8000</v>
          </cell>
          <cell r="H1018">
            <v>-3793.01</v>
          </cell>
        </row>
        <row r="1019">
          <cell r="A1019" t="str">
            <v>214-00-00-40710</v>
          </cell>
          <cell r="B1019" t="str">
            <v xml:space="preserve"> INTEREST REVENUE     </v>
          </cell>
          <cell r="C1019">
            <v>-400</v>
          </cell>
          <cell r="D1019">
            <v>-1757.63</v>
          </cell>
          <cell r="E1019">
            <v>-6000</v>
          </cell>
          <cell r="F1019">
            <v>-8548.58</v>
          </cell>
          <cell r="G1019">
            <v>-6000</v>
          </cell>
          <cell r="H1019">
            <v>-5381.39</v>
          </cell>
        </row>
        <row r="1020">
          <cell r="B1020" t="str">
            <v xml:space="preserve"> Subtotal object - 47 </v>
          </cell>
          <cell r="C1020">
            <v>-400</v>
          </cell>
          <cell r="D1020">
            <v>-1757.63</v>
          </cell>
          <cell r="E1020">
            <v>-6000</v>
          </cell>
          <cell r="F1020">
            <v>-8548.58</v>
          </cell>
          <cell r="G1020">
            <v>-6000</v>
          </cell>
          <cell r="H1020">
            <v>-5381.39</v>
          </cell>
        </row>
        <row r="1021">
          <cell r="A1021" t="str">
            <v xml:space="preserve">Program number:      </v>
          </cell>
          <cell r="B1021" t="str">
            <v xml:space="preserve">                                </v>
          </cell>
          <cell r="C1021">
            <v>-8400</v>
          </cell>
          <cell r="D1021">
            <v>-16075.4</v>
          </cell>
          <cell r="E1021">
            <v>-14000</v>
          </cell>
          <cell r="F1021">
            <v>-21107.72</v>
          </cell>
          <cell r="G1021">
            <v>-14000</v>
          </cell>
          <cell r="H1021">
            <v>-9174.4</v>
          </cell>
        </row>
        <row r="1022">
          <cell r="A1022" t="str">
            <v xml:space="preserve">Department number:      </v>
          </cell>
          <cell r="B1022" t="str">
            <v xml:space="preserve"> CABLE PEG REVENUE              </v>
          </cell>
          <cell r="C1022">
            <v>-8400</v>
          </cell>
          <cell r="D1022">
            <v>-16075.4</v>
          </cell>
          <cell r="E1022">
            <v>-14000</v>
          </cell>
          <cell r="F1022">
            <v>-21107.72</v>
          </cell>
          <cell r="G1022">
            <v>-14000</v>
          </cell>
          <cell r="H1022">
            <v>-9174.4</v>
          </cell>
        </row>
        <row r="1023">
          <cell r="A1023" t="str">
            <v xml:space="preserve">              </v>
          </cell>
          <cell r="B1023" t="str">
            <v xml:space="preserve"> Revenue                        Subtotal - - - - - - </v>
          </cell>
          <cell r="C1023">
            <v>-8400</v>
          </cell>
          <cell r="D1023">
            <v>-16075.4</v>
          </cell>
          <cell r="E1023">
            <v>-14000</v>
          </cell>
          <cell r="F1023">
            <v>-21107.72</v>
          </cell>
          <cell r="G1023">
            <v>-14000</v>
          </cell>
          <cell r="H1023">
            <v>-9174.4</v>
          </cell>
        </row>
        <row r="1024">
          <cell r="A1024" t="str">
            <v>214-00-00-55508</v>
          </cell>
          <cell r="B1024" t="str">
            <v xml:space="preserve"> OFFICE MACHINERY AND </v>
          </cell>
          <cell r="C1024">
            <v>22000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</row>
        <row r="1025">
          <cell r="B1025" t="str">
            <v xml:space="preserve"> Subtotal object - 55 </v>
          </cell>
          <cell r="C1025">
            <v>22000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</row>
        <row r="1026">
          <cell r="A1026" t="str">
            <v>214-00-00-66508</v>
          </cell>
          <cell r="B1026" t="str">
            <v xml:space="preserve"> OFFICE EQUIPMENT     </v>
          </cell>
          <cell r="C1026">
            <v>0</v>
          </cell>
          <cell r="D1026">
            <v>34676.589999999997</v>
          </cell>
          <cell r="E1026">
            <v>4356</v>
          </cell>
          <cell r="F1026">
            <v>4355.93</v>
          </cell>
          <cell r="G1026">
            <v>0</v>
          </cell>
          <cell r="H1026">
            <v>0</v>
          </cell>
        </row>
        <row r="1027">
          <cell r="B1027" t="str">
            <v xml:space="preserve"> Subtotal object - 65 </v>
          </cell>
          <cell r="C1027">
            <v>0</v>
          </cell>
          <cell r="D1027">
            <v>34676.589999999997</v>
          </cell>
          <cell r="E1027">
            <v>4356</v>
          </cell>
          <cell r="F1027">
            <v>4355.93</v>
          </cell>
          <cell r="G1027">
            <v>0</v>
          </cell>
          <cell r="H1027">
            <v>0</v>
          </cell>
        </row>
        <row r="1028">
          <cell r="A1028" t="str">
            <v xml:space="preserve">Program number:   10 </v>
          </cell>
          <cell r="B1028" t="str">
            <v xml:space="preserve"> ADMINISTRATION                 </v>
          </cell>
          <cell r="C1028">
            <v>22000</v>
          </cell>
          <cell r="D1028">
            <v>34676.589999999997</v>
          </cell>
          <cell r="E1028">
            <v>4356</v>
          </cell>
          <cell r="F1028">
            <v>4355.93</v>
          </cell>
          <cell r="G1028">
            <v>0</v>
          </cell>
          <cell r="H1028">
            <v>0</v>
          </cell>
        </row>
        <row r="1029">
          <cell r="A1029" t="str">
            <v xml:space="preserve">Department number:   10 </v>
          </cell>
          <cell r="B1029" t="str">
            <v xml:space="preserve"> ADMINISTRATION                 </v>
          </cell>
          <cell r="C1029">
            <v>22000</v>
          </cell>
          <cell r="D1029">
            <v>34676.589999999997</v>
          </cell>
          <cell r="E1029">
            <v>4356</v>
          </cell>
          <cell r="F1029">
            <v>4355.93</v>
          </cell>
          <cell r="G1029">
            <v>0</v>
          </cell>
          <cell r="H1029">
            <v>0</v>
          </cell>
        </row>
        <row r="1030">
          <cell r="A1030" t="str">
            <v xml:space="preserve">              </v>
          </cell>
          <cell r="B1030" t="str">
            <v xml:space="preserve"> Expenditure                    Subtotal - - - - - - </v>
          </cell>
          <cell r="C1030">
            <v>22000</v>
          </cell>
          <cell r="D1030">
            <v>34676.589999999997</v>
          </cell>
          <cell r="E1030">
            <v>4356</v>
          </cell>
          <cell r="F1030">
            <v>4355.93</v>
          </cell>
          <cell r="G1030">
            <v>0</v>
          </cell>
          <cell r="H1030">
            <v>0</v>
          </cell>
        </row>
        <row r="1031">
          <cell r="A1031" t="str">
            <v xml:space="preserve">Fund number:   26 </v>
          </cell>
          <cell r="B1031" t="str">
            <v xml:space="preserve"> CABLE PEG FEE FUND             </v>
          </cell>
          <cell r="C1031">
            <v>13600</v>
          </cell>
          <cell r="D1031">
            <v>18601.189999999999</v>
          </cell>
          <cell r="E1031">
            <v>-9644</v>
          </cell>
          <cell r="F1031">
            <v>-16751.79</v>
          </cell>
          <cell r="G1031">
            <v>-14000</v>
          </cell>
          <cell r="H1031">
            <v>-9174.4</v>
          </cell>
        </row>
        <row r="1055">
          <cell r="A1055" t="str">
            <v>213-00-00-40707</v>
          </cell>
          <cell r="B1055" t="str">
            <v xml:space="preserve"> DONATIONS            </v>
          </cell>
          <cell r="C1055">
            <v>0</v>
          </cell>
          <cell r="D1055">
            <v>-31</v>
          </cell>
          <cell r="E1055">
            <v>0</v>
          </cell>
          <cell r="F1055">
            <v>-24</v>
          </cell>
          <cell r="G1055">
            <v>0</v>
          </cell>
          <cell r="H1055">
            <v>0</v>
          </cell>
        </row>
        <row r="1056">
          <cell r="A1056" t="str">
            <v>213-00-00-40540</v>
          </cell>
          <cell r="B1056" t="str">
            <v xml:space="preserve"> ENHANCEMENT FEE      </v>
          </cell>
          <cell r="C1056">
            <v>-9000</v>
          </cell>
          <cell r="D1056">
            <v>-8441</v>
          </cell>
          <cell r="E1056">
            <v>-9000</v>
          </cell>
          <cell r="F1056">
            <v>-10591.82</v>
          </cell>
          <cell r="G1056">
            <v>-10000</v>
          </cell>
          <cell r="H1056">
            <v>-6225</v>
          </cell>
        </row>
        <row r="1057">
          <cell r="B1057" t="str">
            <v xml:space="preserve"> Subtotal object - 45 </v>
          </cell>
          <cell r="C1057">
            <v>-9000</v>
          </cell>
          <cell r="D1057">
            <v>-8472</v>
          </cell>
          <cell r="E1057">
            <v>-9000</v>
          </cell>
          <cell r="F1057">
            <v>-10615.82</v>
          </cell>
          <cell r="G1057">
            <v>-10000</v>
          </cell>
          <cell r="H1057">
            <v>-6225</v>
          </cell>
        </row>
        <row r="1058">
          <cell r="A1058" t="str">
            <v>213-00-00-40710</v>
          </cell>
          <cell r="B1058" t="str">
            <v xml:space="preserve"> INTEREST REVENUE     </v>
          </cell>
          <cell r="C1058">
            <v>-90</v>
          </cell>
          <cell r="D1058">
            <v>-252.14</v>
          </cell>
          <cell r="E1058">
            <v>-800</v>
          </cell>
          <cell r="F1058">
            <v>-1487.43</v>
          </cell>
          <cell r="G1058">
            <v>-800</v>
          </cell>
          <cell r="H1058">
            <v>-1019.88</v>
          </cell>
        </row>
        <row r="1059">
          <cell r="B1059" t="str">
            <v xml:space="preserve"> Subtotal object - 47 </v>
          </cell>
          <cell r="C1059">
            <v>-90</v>
          </cell>
          <cell r="D1059">
            <v>-252.14</v>
          </cell>
          <cell r="E1059">
            <v>-800</v>
          </cell>
          <cell r="F1059">
            <v>-1487.43</v>
          </cell>
          <cell r="G1059">
            <v>-800</v>
          </cell>
          <cell r="H1059">
            <v>-1019.88</v>
          </cell>
        </row>
        <row r="1060">
          <cell r="A1060" t="str">
            <v xml:space="preserve">Program number:      </v>
          </cell>
          <cell r="B1060" t="str">
            <v xml:space="preserve">                                </v>
          </cell>
          <cell r="C1060">
            <v>-9090</v>
          </cell>
          <cell r="D1060">
            <v>-8724.14</v>
          </cell>
          <cell r="E1060">
            <v>-9800</v>
          </cell>
          <cell r="F1060">
            <v>-12103.25</v>
          </cell>
          <cell r="G1060">
            <v>-10800</v>
          </cell>
          <cell r="H1060">
            <v>-7244.88</v>
          </cell>
        </row>
        <row r="1061">
          <cell r="A1061" t="str">
            <v xml:space="preserve">Department number:      </v>
          </cell>
          <cell r="B1061" t="str">
            <v xml:space="preserve"> CITY ATHLETIC REVENUE          </v>
          </cell>
          <cell r="C1061">
            <v>-9090</v>
          </cell>
          <cell r="D1061">
            <v>-8724.14</v>
          </cell>
          <cell r="E1061">
            <v>-9800</v>
          </cell>
          <cell r="F1061">
            <v>-12103.25</v>
          </cell>
          <cell r="G1061">
            <v>-10800</v>
          </cell>
          <cell r="H1061">
            <v>-7244.88</v>
          </cell>
        </row>
        <row r="1062">
          <cell r="A1062" t="str">
            <v xml:space="preserve">              </v>
          </cell>
          <cell r="B1062" t="str">
            <v xml:space="preserve"> Revenue                        Subtotal - - - - - - </v>
          </cell>
          <cell r="C1062">
            <v>-9090</v>
          </cell>
          <cell r="D1062">
            <v>-8724.14</v>
          </cell>
          <cell r="E1062">
            <v>-9800</v>
          </cell>
          <cell r="F1062">
            <v>-12103.25</v>
          </cell>
          <cell r="G1062">
            <v>-10800</v>
          </cell>
          <cell r="H1062">
            <v>-7244.88</v>
          </cell>
        </row>
        <row r="1063">
          <cell r="A1063" t="str">
            <v>213-20-17-55507</v>
          </cell>
          <cell r="B1063" t="str">
            <v xml:space="preserve"> IMPROVEMENTS OTHER T </v>
          </cell>
          <cell r="C1063">
            <v>15000</v>
          </cell>
          <cell r="D1063">
            <v>515</v>
          </cell>
          <cell r="E1063">
            <v>10000</v>
          </cell>
          <cell r="F1063">
            <v>3350</v>
          </cell>
          <cell r="G1063">
            <v>15000</v>
          </cell>
          <cell r="H1063">
            <v>0</v>
          </cell>
        </row>
        <row r="1065">
          <cell r="A1065" t="str">
            <v xml:space="preserve">Program number:   42 </v>
          </cell>
          <cell r="B1065" t="str">
            <v xml:space="preserve"> PARKS &amp; RECREATION             </v>
          </cell>
          <cell r="C1065">
            <v>15000</v>
          </cell>
          <cell r="D1065">
            <v>515</v>
          </cell>
          <cell r="E1065">
            <v>10000</v>
          </cell>
          <cell r="F1065">
            <v>3350</v>
          </cell>
          <cell r="G1065">
            <v>15000</v>
          </cell>
          <cell r="H1065">
            <v>0</v>
          </cell>
        </row>
        <row r="1066">
          <cell r="A1066" t="str">
            <v xml:space="preserve">Department number:   16 </v>
          </cell>
          <cell r="B1066" t="str">
            <v xml:space="preserve"> PUBLIC WORKS                   </v>
          </cell>
          <cell r="C1066">
            <v>15000</v>
          </cell>
          <cell r="D1066">
            <v>515</v>
          </cell>
          <cell r="E1066">
            <v>10000</v>
          </cell>
          <cell r="F1066">
            <v>3350</v>
          </cell>
          <cell r="G1066">
            <v>15000</v>
          </cell>
          <cell r="H1066">
            <v>0</v>
          </cell>
        </row>
        <row r="1067">
          <cell r="A1067" t="str">
            <v xml:space="preserve">              </v>
          </cell>
          <cell r="B1067" t="str">
            <v xml:space="preserve"> Expenditure                    Subtotal - - - - - - </v>
          </cell>
          <cell r="C1067">
            <v>15000</v>
          </cell>
          <cell r="D1067">
            <v>515</v>
          </cell>
          <cell r="E1067">
            <v>10000</v>
          </cell>
          <cell r="F1067">
            <v>3350</v>
          </cell>
          <cell r="G1067">
            <v>15000</v>
          </cell>
          <cell r="H1067">
            <v>0</v>
          </cell>
        </row>
        <row r="1068">
          <cell r="A1068" t="str">
            <v xml:space="preserve">Fund number:   29 </v>
          </cell>
          <cell r="B1068" t="str">
            <v xml:space="preserve"> CITY ATHLETIC FIELD PROJECTS   </v>
          </cell>
          <cell r="C1068">
            <v>5910</v>
          </cell>
          <cell r="D1068">
            <v>-8209.14</v>
          </cell>
          <cell r="E1068">
            <v>200</v>
          </cell>
          <cell r="F1068">
            <v>-8753.25</v>
          </cell>
          <cell r="G1068">
            <v>4200</v>
          </cell>
          <cell r="H1068">
            <v>-7244.88</v>
          </cell>
        </row>
        <row r="1717">
          <cell r="A1717" t="str">
            <v>580-00-00-40710</v>
          </cell>
          <cell r="B1717" t="str">
            <v xml:space="preserve"> INTEREST REVENUE     </v>
          </cell>
          <cell r="C1717">
            <v>-120</v>
          </cell>
          <cell r="D1717">
            <v>-568.74</v>
          </cell>
          <cell r="E1717">
            <v>-1700</v>
          </cell>
          <cell r="F1717">
            <v>-5062.16</v>
          </cell>
          <cell r="G1717">
            <v>-1700</v>
          </cell>
          <cell r="H1717">
            <v>-4298.22</v>
          </cell>
        </row>
        <row r="1718">
          <cell r="B1718" t="str">
            <v xml:space="preserve"> Subtotal object - 47 </v>
          </cell>
          <cell r="C1718">
            <v>-120</v>
          </cell>
          <cell r="D1718">
            <v>-568.74</v>
          </cell>
          <cell r="E1718">
            <v>-1700</v>
          </cell>
          <cell r="F1718">
            <v>-5062.16</v>
          </cell>
          <cell r="G1718">
            <v>-1700</v>
          </cell>
          <cell r="H1718">
            <v>-4298.22</v>
          </cell>
        </row>
        <row r="1719">
          <cell r="A1719" t="str">
            <v>580-00-00-40802</v>
          </cell>
          <cell r="B1719" t="str">
            <v xml:space="preserve"> GRANT REVENUE        </v>
          </cell>
          <cell r="C1719">
            <v>0</v>
          </cell>
          <cell r="D1719">
            <v>0</v>
          </cell>
          <cell r="E1719">
            <v>-100000</v>
          </cell>
          <cell r="F1719">
            <v>-100000</v>
          </cell>
          <cell r="G1719">
            <v>0</v>
          </cell>
          <cell r="H1719">
            <v>0</v>
          </cell>
        </row>
        <row r="1720">
          <cell r="B1720" t="str">
            <v xml:space="preserve"> Subtotal object - 48 </v>
          </cell>
          <cell r="C1720">
            <v>0</v>
          </cell>
          <cell r="D1720">
            <v>0</v>
          </cell>
          <cell r="E1720">
            <v>-100000</v>
          </cell>
          <cell r="F1720">
            <v>-100000</v>
          </cell>
          <cell r="G1720">
            <v>0</v>
          </cell>
          <cell r="H1720">
            <v>0</v>
          </cell>
        </row>
        <row r="1721">
          <cell r="A1721" t="str">
            <v xml:space="preserve"> 62-4961-00-00                          </v>
          </cell>
          <cell r="B1721" t="str">
            <v xml:space="preserve"> TRANSFER FROM AIRPOR </v>
          </cell>
          <cell r="C1721">
            <v>0</v>
          </cell>
          <cell r="D1721">
            <v>-14333.15</v>
          </cell>
          <cell r="E1721">
            <v>0</v>
          </cell>
          <cell r="F1721">
            <v>0</v>
          </cell>
          <cell r="G1721">
            <v>0</v>
          </cell>
          <cell r="H1721">
            <v>0</v>
          </cell>
        </row>
        <row r="1722">
          <cell r="B1722" t="str">
            <v xml:space="preserve"> Subtotal object - 49 </v>
          </cell>
          <cell r="C1722">
            <v>0</v>
          </cell>
          <cell r="D1722">
            <v>-14333.15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</row>
        <row r="1723">
          <cell r="A1723" t="str">
            <v xml:space="preserve">Program number:      </v>
          </cell>
          <cell r="B1723" t="str">
            <v xml:space="preserve">                                </v>
          </cell>
          <cell r="C1723">
            <v>-120</v>
          </cell>
          <cell r="D1723">
            <v>-14901.89</v>
          </cell>
          <cell r="E1723">
            <v>-101700</v>
          </cell>
          <cell r="F1723">
            <v>-105062.16</v>
          </cell>
          <cell r="G1723">
            <v>-1700</v>
          </cell>
          <cell r="H1723">
            <v>-4298.22</v>
          </cell>
        </row>
        <row r="1724">
          <cell r="A1724" t="str">
            <v xml:space="preserve">Department number:      </v>
          </cell>
          <cell r="B1724" t="str">
            <v xml:space="preserve"> AIRPORT CAPITAL REVENUE        </v>
          </cell>
          <cell r="C1724">
            <v>-120</v>
          </cell>
          <cell r="D1724">
            <v>-14901.89</v>
          </cell>
          <cell r="E1724">
            <v>-101700</v>
          </cell>
          <cell r="F1724">
            <v>-105062.16</v>
          </cell>
          <cell r="G1724">
            <v>-1700</v>
          </cell>
          <cell r="H1724">
            <v>-4298.22</v>
          </cell>
        </row>
        <row r="1725">
          <cell r="A1725" t="str">
            <v xml:space="preserve">              </v>
          </cell>
          <cell r="B1725" t="str">
            <v xml:space="preserve"> Revenue                        Subtotal - - - - - - </v>
          </cell>
          <cell r="C1725">
            <v>-120</v>
          </cell>
          <cell r="D1725">
            <v>-14901.89</v>
          </cell>
          <cell r="E1725">
            <v>-101700</v>
          </cell>
          <cell r="F1725">
            <v>-105062.16</v>
          </cell>
          <cell r="G1725">
            <v>-1700</v>
          </cell>
          <cell r="H1725">
            <v>-4298.22</v>
          </cell>
        </row>
        <row r="1726">
          <cell r="A1726" t="str">
            <v>580-70-99-57575</v>
          </cell>
          <cell r="B1726" t="str">
            <v xml:space="preserve"> TRANSFER TO AIRPORT  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40000</v>
          </cell>
          <cell r="H1726">
            <v>0</v>
          </cell>
        </row>
        <row r="1727">
          <cell r="B1727" t="str">
            <v xml:space="preserve"> Subtotal object - 57 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  <cell r="G1727">
            <v>40000</v>
          </cell>
          <cell r="H1727">
            <v>0</v>
          </cell>
        </row>
        <row r="1728">
          <cell r="A1728" t="str">
            <v xml:space="preserve">Program number:   99 </v>
          </cell>
          <cell r="B1728" t="str">
            <v xml:space="preserve"> NON-DEPARTMENTAL               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40000</v>
          </cell>
          <cell r="H1728">
            <v>0</v>
          </cell>
        </row>
        <row r="1729">
          <cell r="A1729" t="str">
            <v xml:space="preserve">Department number:   50 </v>
          </cell>
          <cell r="B1729" t="str">
            <v xml:space="preserve"> INTERFUND TRANSFERS            </v>
          </cell>
          <cell r="C1729">
            <v>0</v>
          </cell>
          <cell r="D1729">
            <v>0</v>
          </cell>
          <cell r="E1729">
            <v>0</v>
          </cell>
          <cell r="F1729">
            <v>0</v>
          </cell>
          <cell r="G1729">
            <v>40000</v>
          </cell>
          <cell r="H1729">
            <v>0</v>
          </cell>
        </row>
        <row r="1730">
          <cell r="A1730" t="str">
            <v xml:space="preserve">              </v>
          </cell>
          <cell r="B1730" t="str">
            <v xml:space="preserve"> Expenditure                    Subtotal - - - - - - </v>
          </cell>
        </row>
        <row r="2019">
          <cell r="A2019" t="str">
            <v>801-00-00-40690</v>
          </cell>
          <cell r="B2019" t="str">
            <v xml:space="preserve"> LOT SALES AND NOTARY </v>
          </cell>
          <cell r="C2019">
            <v>-35000</v>
          </cell>
          <cell r="D2019">
            <v>-50756.18</v>
          </cell>
          <cell r="E2019">
            <v>-35000</v>
          </cell>
          <cell r="F2019">
            <v>-49655.56</v>
          </cell>
          <cell r="G2019">
            <v>-35000</v>
          </cell>
          <cell r="H2019">
            <v>-13567.43</v>
          </cell>
        </row>
        <row r="2020">
          <cell r="B2020" t="str">
            <v xml:space="preserve"> Subtotal object - 44 </v>
          </cell>
          <cell r="C2020">
            <v>-35000</v>
          </cell>
          <cell r="D2020">
            <v>-50756.18</v>
          </cell>
          <cell r="E2020">
            <v>-35000</v>
          </cell>
          <cell r="F2020">
            <v>-49655.56</v>
          </cell>
          <cell r="G2020">
            <v>-35000</v>
          </cell>
          <cell r="H2020">
            <v>-13567.43</v>
          </cell>
        </row>
        <row r="2021">
          <cell r="A2021" t="str">
            <v>801-00-00-40701</v>
          </cell>
          <cell r="B2021" t="str">
            <v xml:space="preserve"> CASH OVER/SHORT      </v>
          </cell>
          <cell r="C2021">
            <v>0</v>
          </cell>
          <cell r="D2021">
            <v>0</v>
          </cell>
          <cell r="E2021">
            <v>0</v>
          </cell>
          <cell r="F2021">
            <v>0</v>
          </cell>
          <cell r="G2021">
            <v>0</v>
          </cell>
          <cell r="H2021">
            <v>-6.45</v>
          </cell>
        </row>
        <row r="2022">
          <cell r="B2022" t="str">
            <v xml:space="preserve"> Subtotal object - 46 </v>
          </cell>
          <cell r="C2022">
            <v>0</v>
          </cell>
          <cell r="D2022">
            <v>0</v>
          </cell>
          <cell r="E2022">
            <v>0</v>
          </cell>
          <cell r="F2022">
            <v>0</v>
          </cell>
          <cell r="G2022">
            <v>0</v>
          </cell>
          <cell r="H2022">
            <v>-6.45</v>
          </cell>
        </row>
        <row r="2023">
          <cell r="A2023" t="str">
            <v>801-00-00-40710</v>
          </cell>
          <cell r="B2023" t="str">
            <v xml:space="preserve"> INTEREST REVENUE     </v>
          </cell>
          <cell r="C2023">
            <v>-1200</v>
          </cell>
          <cell r="D2023">
            <v>-11664.39</v>
          </cell>
          <cell r="E2023">
            <v>-50000</v>
          </cell>
          <cell r="F2023">
            <v>-79922.210000000006</v>
          </cell>
          <cell r="G2023">
            <v>-50000</v>
          </cell>
          <cell r="H2023">
            <v>-48917.78</v>
          </cell>
        </row>
        <row r="2024">
          <cell r="A2024" t="str">
            <v>801-00-00-40709</v>
          </cell>
          <cell r="B2024" t="str">
            <v xml:space="preserve"> MISCELLANEOUS REVENU </v>
          </cell>
          <cell r="C2024">
            <v>0</v>
          </cell>
          <cell r="D2024">
            <v>-8</v>
          </cell>
          <cell r="E2024">
            <v>0</v>
          </cell>
          <cell r="F2024">
            <v>0</v>
          </cell>
          <cell r="G2024">
            <v>0</v>
          </cell>
          <cell r="H2024">
            <v>0</v>
          </cell>
        </row>
        <row r="2025">
          <cell r="B2025" t="str">
            <v xml:space="preserve"> Subtotal object - 47 </v>
          </cell>
          <cell r="C2025">
            <v>-1200</v>
          </cell>
          <cell r="D2025">
            <v>-11672.39</v>
          </cell>
          <cell r="E2025">
            <v>-50000</v>
          </cell>
          <cell r="F2025">
            <v>-79922.210000000006</v>
          </cell>
          <cell r="G2025">
            <v>-50000</v>
          </cell>
          <cell r="H2025">
            <v>-48917.78</v>
          </cell>
        </row>
        <row r="2026">
          <cell r="A2026" t="str">
            <v xml:space="preserve">Program number:      </v>
          </cell>
          <cell r="B2026" t="str">
            <v xml:space="preserve">                                </v>
          </cell>
          <cell r="C2026">
            <v>-36200</v>
          </cell>
          <cell r="D2026">
            <v>-62428.57</v>
          </cell>
          <cell r="E2026">
            <v>-85000</v>
          </cell>
          <cell r="F2026">
            <v>-129577.77</v>
          </cell>
          <cell r="G2026">
            <v>-85000</v>
          </cell>
          <cell r="H2026">
            <v>-62491.66</v>
          </cell>
        </row>
        <row r="2027">
          <cell r="A2027" t="str">
            <v xml:space="preserve">Department number:      </v>
          </cell>
          <cell r="B2027" t="str">
            <v xml:space="preserve"> CEMETERY PERM FUND REVENUE     </v>
          </cell>
          <cell r="C2027">
            <v>-36200</v>
          </cell>
          <cell r="D2027">
            <v>-62428.57</v>
          </cell>
          <cell r="E2027">
            <v>-85000</v>
          </cell>
          <cell r="F2027">
            <v>-129577.77</v>
          </cell>
          <cell r="G2027">
            <v>-85000</v>
          </cell>
          <cell r="H2027">
            <v>-62491.66</v>
          </cell>
        </row>
        <row r="2028">
          <cell r="A2028" t="str">
            <v xml:space="preserve">              </v>
          </cell>
          <cell r="B2028" t="str">
            <v xml:space="preserve"> Revenue                        Subtotal - - - - - - </v>
          </cell>
          <cell r="C2028">
            <v>-36200</v>
          </cell>
          <cell r="D2028">
            <v>-62428.57</v>
          </cell>
          <cell r="E2028">
            <v>-85000</v>
          </cell>
          <cell r="F2028">
            <v>-129577.77</v>
          </cell>
          <cell r="G2028">
            <v>-85000</v>
          </cell>
          <cell r="H2028">
            <v>-62491.66</v>
          </cell>
        </row>
        <row r="2029">
          <cell r="A2029" t="str">
            <v>801-70-99-57101</v>
          </cell>
          <cell r="B2029" t="str">
            <v xml:space="preserve"> TRANSFER TO GENERAL  </v>
          </cell>
          <cell r="C2029">
            <v>32000</v>
          </cell>
          <cell r="D2029">
            <v>32000</v>
          </cell>
          <cell r="E2029">
            <v>32000</v>
          </cell>
          <cell r="F2029">
            <v>32000</v>
          </cell>
          <cell r="G2029">
            <v>32000</v>
          </cell>
          <cell r="H2029">
            <v>15999.78</v>
          </cell>
        </row>
        <row r="2030">
          <cell r="B2030" t="str">
            <v xml:space="preserve"> Subtotal object - 57 </v>
          </cell>
          <cell r="C2030">
            <v>32000</v>
          </cell>
          <cell r="D2030">
            <v>32000</v>
          </cell>
          <cell r="E2030">
            <v>32000</v>
          </cell>
          <cell r="F2030">
            <v>32000</v>
          </cell>
          <cell r="G2030">
            <v>32000</v>
          </cell>
          <cell r="H2030">
            <v>15999.78</v>
          </cell>
        </row>
        <row r="2031">
          <cell r="A2031" t="str">
            <v xml:space="preserve">Program number:   99 </v>
          </cell>
          <cell r="B2031" t="str">
            <v xml:space="preserve"> NON DEPARTMENTAL               </v>
          </cell>
          <cell r="C2031">
            <v>32000</v>
          </cell>
          <cell r="D2031">
            <v>32000</v>
          </cell>
          <cell r="E2031">
            <v>32000</v>
          </cell>
          <cell r="F2031">
            <v>32000</v>
          </cell>
          <cell r="G2031">
            <v>32000</v>
          </cell>
          <cell r="H2031">
            <v>15999.78</v>
          </cell>
        </row>
        <row r="2032">
          <cell r="A2032" t="str">
            <v xml:space="preserve">Department number:   50 </v>
          </cell>
          <cell r="B2032" t="str">
            <v xml:space="preserve"> INTERFUND TRANSFERS            </v>
          </cell>
          <cell r="C2032">
            <v>32000</v>
          </cell>
          <cell r="D2032">
            <v>32000</v>
          </cell>
          <cell r="E2032">
            <v>32000</v>
          </cell>
          <cell r="F2032">
            <v>32000</v>
          </cell>
          <cell r="G2032">
            <v>32000</v>
          </cell>
          <cell r="H2032">
            <v>15999.78</v>
          </cell>
        </row>
        <row r="2033">
          <cell r="A2033" t="str">
            <v xml:space="preserve">              </v>
          </cell>
          <cell r="B2033" t="str">
            <v xml:space="preserve"> Expenditure                    Subtotal - - - - - - </v>
          </cell>
          <cell r="C2033">
            <v>32000</v>
          </cell>
          <cell r="D2033">
            <v>32000</v>
          </cell>
          <cell r="E2033">
            <v>32000</v>
          </cell>
          <cell r="F2033">
            <v>32000</v>
          </cell>
          <cell r="G2033">
            <v>32000</v>
          </cell>
          <cell r="H2033">
            <v>15999.78</v>
          </cell>
        </row>
        <row r="2034">
          <cell r="A2034" t="str">
            <v xml:space="preserve">Fund number:   81 </v>
          </cell>
          <cell r="B2034" t="str">
            <v xml:space="preserve"> CEMETERY PERMANENT FUND        </v>
          </cell>
          <cell r="C2034">
            <v>-4200</v>
          </cell>
          <cell r="D2034">
            <v>-30428.57</v>
          </cell>
          <cell r="E2034">
            <v>-53000</v>
          </cell>
          <cell r="F2034">
            <v>-97577.77</v>
          </cell>
          <cell r="G2034">
            <v>-53000</v>
          </cell>
          <cell r="H2034">
            <v>-46491.88</v>
          </cell>
        </row>
        <row r="2035">
          <cell r="A2035" t="str">
            <v>810-00-00-40710</v>
          </cell>
          <cell r="B2035" t="str">
            <v xml:space="preserve"> INTEREST REVENUE     </v>
          </cell>
          <cell r="C2035">
            <v>-6</v>
          </cell>
          <cell r="D2035">
            <v>-72.989999999999995</v>
          </cell>
          <cell r="E2035">
            <v>-450</v>
          </cell>
          <cell r="F2035">
            <v>-525.74</v>
          </cell>
          <cell r="G2035">
            <v>-450</v>
          </cell>
          <cell r="H2035">
            <v>-317.77999999999997</v>
          </cell>
        </row>
        <row r="2036">
          <cell r="B2036" t="str">
            <v xml:space="preserve"> Subtotal object - 47 </v>
          </cell>
          <cell r="C2036">
            <v>-6</v>
          </cell>
          <cell r="D2036">
            <v>-72.989999999999995</v>
          </cell>
          <cell r="E2036">
            <v>-450</v>
          </cell>
          <cell r="F2036">
            <v>-525.74</v>
          </cell>
          <cell r="G2036">
            <v>-450</v>
          </cell>
          <cell r="H2036">
            <v>-317.77999999999997</v>
          </cell>
        </row>
        <row r="2037">
          <cell r="A2037" t="str">
            <v xml:space="preserve">Program number:      </v>
          </cell>
          <cell r="B2037" t="str">
            <v xml:space="preserve">                                </v>
          </cell>
          <cell r="C2037">
            <v>-6</v>
          </cell>
          <cell r="D2037">
            <v>-72.989999999999995</v>
          </cell>
          <cell r="E2037">
            <v>-450</v>
          </cell>
          <cell r="F2037">
            <v>-525.74</v>
          </cell>
          <cell r="G2037">
            <v>-450</v>
          </cell>
          <cell r="H2037">
            <v>-317.77999999999997</v>
          </cell>
        </row>
        <row r="2038">
          <cell r="A2038" t="str">
            <v xml:space="preserve">Department number:      </v>
          </cell>
          <cell r="B2038" t="str">
            <v xml:space="preserve"> COHEN SCHOLARSHIP REVENUE      </v>
          </cell>
          <cell r="C2038">
            <v>-6</v>
          </cell>
          <cell r="D2038">
            <v>-72.989999999999995</v>
          </cell>
          <cell r="E2038">
            <v>-450</v>
          </cell>
          <cell r="F2038">
            <v>-525.74</v>
          </cell>
          <cell r="G2038">
            <v>-450</v>
          </cell>
          <cell r="H2038">
            <v>-317.77999999999997</v>
          </cell>
        </row>
        <row r="2039">
          <cell r="A2039" t="str">
            <v xml:space="preserve">              </v>
          </cell>
          <cell r="B2039" t="str">
            <v xml:space="preserve"> Revenue                        Subtotal - - - - - - </v>
          </cell>
          <cell r="C2039">
            <v>-6</v>
          </cell>
          <cell r="D2039">
            <v>-72.989999999999995</v>
          </cell>
          <cell r="E2039">
            <v>-450</v>
          </cell>
          <cell r="F2039">
            <v>-525.74</v>
          </cell>
          <cell r="G2039">
            <v>-450</v>
          </cell>
          <cell r="H2039">
            <v>-317.77999999999997</v>
          </cell>
        </row>
        <row r="2040">
          <cell r="A2040" t="str">
            <v>810-00-00-54499</v>
          </cell>
          <cell r="B2040" t="str">
            <v xml:space="preserve"> MISCELLANEOUS SERVIC </v>
          </cell>
          <cell r="C2040">
            <v>200</v>
          </cell>
          <cell r="D2040">
            <v>0</v>
          </cell>
          <cell r="E2040">
            <v>200</v>
          </cell>
          <cell r="F2040">
            <v>0</v>
          </cell>
          <cell r="G2040">
            <v>450</v>
          </cell>
          <cell r="H2040">
            <v>0</v>
          </cell>
        </row>
        <row r="2041">
          <cell r="B2041" t="str">
            <v xml:space="preserve"> Subtotal object - 54 </v>
          </cell>
          <cell r="C2041">
            <v>200</v>
          </cell>
          <cell r="D2041">
            <v>0</v>
          </cell>
          <cell r="E2041">
            <v>200</v>
          </cell>
          <cell r="F2041">
            <v>0</v>
          </cell>
          <cell r="G2041">
            <v>450</v>
          </cell>
          <cell r="H2041">
            <v>0</v>
          </cell>
        </row>
        <row r="2042">
          <cell r="A2042" t="str">
            <v xml:space="preserve">Program number:   10 </v>
          </cell>
          <cell r="B2042" t="str">
            <v xml:space="preserve"> ADMINISTRATION                 </v>
          </cell>
          <cell r="C2042">
            <v>200</v>
          </cell>
          <cell r="D2042">
            <v>0</v>
          </cell>
          <cell r="E2042">
            <v>200</v>
          </cell>
          <cell r="F2042">
            <v>0</v>
          </cell>
          <cell r="G2042">
            <v>450</v>
          </cell>
          <cell r="H2042">
            <v>0</v>
          </cell>
        </row>
        <row r="2043">
          <cell r="A2043" t="str">
            <v xml:space="preserve">Department number:   10 </v>
          </cell>
          <cell r="B2043" t="str">
            <v xml:space="preserve"> GENERAL GOVERNMENT             </v>
          </cell>
          <cell r="C2043">
            <v>200</v>
          </cell>
          <cell r="D2043">
            <v>0</v>
          </cell>
          <cell r="E2043">
            <v>200</v>
          </cell>
          <cell r="F2043">
            <v>0</v>
          </cell>
          <cell r="G2043">
            <v>450</v>
          </cell>
          <cell r="H2043">
            <v>0</v>
          </cell>
        </row>
        <row r="2044">
          <cell r="A2044" t="str">
            <v xml:space="preserve">              </v>
          </cell>
          <cell r="B2044" t="str">
            <v xml:space="preserve"> Expenditure                    Subtotal - - - - - - </v>
          </cell>
          <cell r="C2044">
            <v>200</v>
          </cell>
          <cell r="D2044">
            <v>0</v>
          </cell>
          <cell r="E2044">
            <v>200</v>
          </cell>
          <cell r="F2044">
            <v>0</v>
          </cell>
          <cell r="G2044">
            <v>450</v>
          </cell>
          <cell r="H2044">
            <v>0</v>
          </cell>
        </row>
        <row r="2045">
          <cell r="A2045" t="str">
            <v xml:space="preserve">Fund number:   84 </v>
          </cell>
          <cell r="B2045" t="str">
            <v xml:space="preserve"> COHEN SCHOLORSHIP TRUST        </v>
          </cell>
          <cell r="C2045">
            <v>194</v>
          </cell>
          <cell r="D2045">
            <v>-72.989999999999995</v>
          </cell>
          <cell r="E2045">
            <v>-250</v>
          </cell>
          <cell r="F2045">
            <v>-525.74</v>
          </cell>
          <cell r="G2045">
            <v>0</v>
          </cell>
          <cell r="H2045">
            <v>-317.77999999999997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olf Summary"/>
      <sheetName val="Golf Revenues"/>
      <sheetName val="RevenuesH"/>
      <sheetName val="Golf Summary by Catagory"/>
      <sheetName val="20-18"/>
      <sheetName val="20-18H"/>
      <sheetName val="20-19"/>
      <sheetName val="20-19H"/>
      <sheetName val="99-99"/>
    </sheetNames>
    <sheetDataSet>
      <sheetData sheetId="0" refreshError="1"/>
      <sheetData sheetId="1">
        <row r="28">
          <cell r="C28">
            <v>450223</v>
          </cell>
          <cell r="D28">
            <v>425313.9200000001</v>
          </cell>
          <cell r="E28">
            <v>476036</v>
          </cell>
          <cell r="F28">
            <v>193943.76999999996</v>
          </cell>
          <cell r="G28">
            <v>483672</v>
          </cell>
          <cell r="H28">
            <v>517062.26476080006</v>
          </cell>
        </row>
        <row r="76">
          <cell r="A76" t="str">
            <v>Green Fees</v>
          </cell>
          <cell r="C76">
            <v>175000</v>
          </cell>
        </row>
        <row r="77">
          <cell r="A77" t="str">
            <v>Golf Carts</v>
          </cell>
          <cell r="C77">
            <v>115000</v>
          </cell>
        </row>
        <row r="78">
          <cell r="A78" t="str">
            <v>Individual Memberships</v>
          </cell>
          <cell r="C78">
            <v>36000</v>
          </cell>
        </row>
        <row r="79">
          <cell r="A79" t="str">
            <v>Other Revenues</v>
          </cell>
          <cell r="C79">
            <v>43000</v>
          </cell>
        </row>
        <row r="80">
          <cell r="A80" t="str">
            <v>Transfers In</v>
          </cell>
          <cell r="C80">
            <v>148062.2647608</v>
          </cell>
        </row>
      </sheetData>
      <sheetData sheetId="2" refreshError="1"/>
      <sheetData sheetId="3" refreshError="1"/>
      <sheetData sheetId="4">
        <row r="38">
          <cell r="C38">
            <v>120736</v>
          </cell>
          <cell r="D38">
            <v>135748.01</v>
          </cell>
          <cell r="E38">
            <v>138822</v>
          </cell>
          <cell r="F38">
            <v>59527.849999999977</v>
          </cell>
          <cell r="G38">
            <v>163573</v>
          </cell>
          <cell r="H38">
            <v>150457</v>
          </cell>
        </row>
        <row r="76">
          <cell r="B76" t="str">
            <v>PERSONNEL</v>
          </cell>
          <cell r="H76">
            <v>80003</v>
          </cell>
        </row>
        <row r="77">
          <cell r="B77" t="str">
            <v>SUPPLIES</v>
          </cell>
          <cell r="H77">
            <v>21500</v>
          </cell>
        </row>
        <row r="78">
          <cell r="B78" t="str">
            <v>MAINTENANCE</v>
          </cell>
          <cell r="H78">
            <v>600</v>
          </cell>
        </row>
        <row r="79">
          <cell r="B79" t="str">
            <v>SERVICES</v>
          </cell>
          <cell r="H79">
            <v>48354</v>
          </cell>
        </row>
        <row r="80">
          <cell r="B80" t="str">
            <v xml:space="preserve"> CAPITAL</v>
          </cell>
          <cell r="H80">
            <v>0</v>
          </cell>
        </row>
      </sheetData>
      <sheetData sheetId="5" refreshError="1"/>
      <sheetData sheetId="6">
        <row r="51">
          <cell r="C51">
            <v>318821</v>
          </cell>
          <cell r="D51">
            <v>300509.31999999989</v>
          </cell>
          <cell r="E51">
            <v>332016</v>
          </cell>
          <cell r="F51">
            <v>136162.08000000002</v>
          </cell>
          <cell r="G51">
            <v>314901</v>
          </cell>
          <cell r="H51">
            <v>356978</v>
          </cell>
        </row>
        <row r="84">
          <cell r="B84" t="str">
            <v>PERSONNEL</v>
          </cell>
          <cell r="H84">
            <v>247874</v>
          </cell>
        </row>
        <row r="85">
          <cell r="B85" t="str">
            <v>SUPPLIES</v>
          </cell>
          <cell r="H85">
            <v>36900</v>
          </cell>
        </row>
        <row r="86">
          <cell r="B86" t="str">
            <v>MAINTENANCE</v>
          </cell>
          <cell r="H86">
            <v>13250</v>
          </cell>
        </row>
        <row r="87">
          <cell r="B87" t="str">
            <v>SERVICES</v>
          </cell>
          <cell r="H87">
            <v>23954</v>
          </cell>
        </row>
        <row r="88">
          <cell r="B88" t="str">
            <v>CAPITAL OUTLAY</v>
          </cell>
          <cell r="H88">
            <v>35000</v>
          </cell>
        </row>
      </sheetData>
      <sheetData sheetId="7" refreshError="1"/>
      <sheetData sheetId="8">
        <row r="10">
          <cell r="C10">
            <v>2023</v>
          </cell>
          <cell r="D10">
            <v>2023.14</v>
          </cell>
          <cell r="E10">
            <v>2036</v>
          </cell>
          <cell r="F10">
            <v>2012.61</v>
          </cell>
          <cell r="G10">
            <v>2036</v>
          </cell>
          <cell r="H10">
            <v>2062.2647608000002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3-18-10"/>
      <sheetName val="23-18-47"/>
      <sheetName val="23-18-10 BOOK"/>
      <sheetName val="23-18-47 BOOK"/>
      <sheetName val="GOLF NON-DEPT BOOK"/>
      <sheetName val="Sheet1"/>
    </sheetNames>
    <sheetDataSet>
      <sheetData sheetId="0">
        <row r="7">
          <cell r="E7" t="str">
            <v>2023-24</v>
          </cell>
        </row>
        <row r="47">
          <cell r="D47">
            <v>2022</v>
          </cell>
          <cell r="E47">
            <v>2023</v>
          </cell>
          <cell r="F47">
            <v>2024</v>
          </cell>
          <cell r="G47">
            <v>2025</v>
          </cell>
          <cell r="H47">
            <v>2026</v>
          </cell>
        </row>
        <row r="56">
          <cell r="B56" t="str">
            <v>POSITION</v>
          </cell>
        </row>
        <row r="59">
          <cell r="B59" t="str">
            <v>GOLF SHOP MANAGER</v>
          </cell>
        </row>
      </sheetData>
      <sheetData sheetId="1">
        <row r="7">
          <cell r="E7" t="str">
            <v>2023-24</v>
          </cell>
        </row>
      </sheetData>
      <sheetData sheetId="2"/>
      <sheetData sheetId="3"/>
      <sheetData sheetId="4">
        <row r="14">
          <cell r="E14">
            <v>2052</v>
          </cell>
        </row>
      </sheetData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3-18-10"/>
      <sheetName val="23-18-47"/>
      <sheetName val="23-18-10 BOOK"/>
      <sheetName val="23-18-47 BOOK"/>
      <sheetName val="GOLF NON-DEPT BOOK"/>
      <sheetName val="Sheet1"/>
    </sheetNames>
    <sheetDataSet>
      <sheetData sheetId="0" refreshError="1"/>
      <sheetData sheetId="1" refreshError="1">
        <row r="64">
          <cell r="D64">
            <v>2022</v>
          </cell>
          <cell r="E64">
            <v>2023</v>
          </cell>
          <cell r="F64">
            <v>2024</v>
          </cell>
          <cell r="G64">
            <v>2025</v>
          </cell>
          <cell r="H64">
            <v>2026</v>
          </cell>
        </row>
        <row r="66">
          <cell r="D66">
            <v>5200</v>
          </cell>
          <cell r="E66">
            <v>5200</v>
          </cell>
          <cell r="F66">
            <v>5000</v>
          </cell>
          <cell r="G66">
            <v>5000</v>
          </cell>
          <cell r="H66">
            <v>5000</v>
          </cell>
        </row>
        <row r="67">
          <cell r="D67">
            <v>650</v>
          </cell>
          <cell r="E67">
            <v>650</v>
          </cell>
          <cell r="F67">
            <v>650</v>
          </cell>
          <cell r="G67">
            <v>650</v>
          </cell>
          <cell r="H67">
            <v>650</v>
          </cell>
        </row>
        <row r="68">
          <cell r="D68">
            <v>500</v>
          </cell>
          <cell r="E68">
            <v>500</v>
          </cell>
          <cell r="F68">
            <v>500</v>
          </cell>
          <cell r="G68">
            <v>500</v>
          </cell>
          <cell r="H68">
            <v>500</v>
          </cell>
        </row>
        <row r="69">
          <cell r="D69">
            <v>270</v>
          </cell>
          <cell r="E69">
            <v>270</v>
          </cell>
          <cell r="F69">
            <v>270</v>
          </cell>
          <cell r="G69">
            <v>270</v>
          </cell>
          <cell r="H69">
            <v>270</v>
          </cell>
        </row>
        <row r="70">
          <cell r="D70">
            <v>400</v>
          </cell>
          <cell r="E70">
            <v>400</v>
          </cell>
          <cell r="F70">
            <v>400</v>
          </cell>
          <cell r="G70">
            <v>400</v>
          </cell>
          <cell r="H70">
            <v>400</v>
          </cell>
        </row>
        <row r="71">
          <cell r="D71">
            <v>1000</v>
          </cell>
          <cell r="E71">
            <v>1000</v>
          </cell>
          <cell r="F71">
            <v>1000</v>
          </cell>
          <cell r="G71">
            <v>1000</v>
          </cell>
          <cell r="H71">
            <v>1000</v>
          </cell>
        </row>
        <row r="75">
          <cell r="D75">
            <v>2022</v>
          </cell>
          <cell r="E75">
            <v>2023</v>
          </cell>
          <cell r="F75">
            <v>2024</v>
          </cell>
          <cell r="G75">
            <v>2025</v>
          </cell>
          <cell r="H75">
            <v>2026</v>
          </cell>
        </row>
        <row r="77">
          <cell r="B77" t="str">
            <v>GOLF COURSE OPERATIONS MANAGER</v>
          </cell>
          <cell r="D77">
            <v>0</v>
          </cell>
          <cell r="E77">
            <v>0</v>
          </cell>
          <cell r="G77">
            <v>0</v>
          </cell>
        </row>
        <row r="78">
          <cell r="B78" t="str">
            <v>GOLF COURSE MANAGER</v>
          </cell>
          <cell r="D78">
            <v>1</v>
          </cell>
          <cell r="E78">
            <v>1</v>
          </cell>
          <cell r="F78">
            <v>1</v>
          </cell>
          <cell r="G78">
            <v>0</v>
          </cell>
        </row>
        <row r="79">
          <cell r="B79" t="str">
            <v>EQUIPMENT OPERATOR II</v>
          </cell>
          <cell r="D79">
            <v>2</v>
          </cell>
          <cell r="E79">
            <v>2</v>
          </cell>
          <cell r="F79">
            <v>2</v>
          </cell>
          <cell r="G79">
            <v>2</v>
          </cell>
          <cell r="H79">
            <v>2</v>
          </cell>
        </row>
        <row r="80">
          <cell r="B80" t="str">
            <v>MAINTENANCE WORKER I</v>
          </cell>
          <cell r="D80">
            <v>1</v>
          </cell>
          <cell r="E80">
            <v>1</v>
          </cell>
          <cell r="F80">
            <v>1</v>
          </cell>
          <cell r="G80">
            <v>1</v>
          </cell>
          <cell r="H80">
            <v>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SSIGNED SUMMARY"/>
      <sheetName val="ASSIGNED REVENUES"/>
      <sheetName val="ASSIGNED EXPENDITURES"/>
    </sheetNames>
    <sheetDataSet>
      <sheetData sheetId="0" refreshError="1"/>
      <sheetData sheetId="1">
        <row r="13">
          <cell r="C13">
            <v>1087510</v>
          </cell>
          <cell r="D13">
            <v>3113354</v>
          </cell>
          <cell r="E13">
            <v>125000</v>
          </cell>
          <cell r="F13">
            <v>119617</v>
          </cell>
          <cell r="G13">
            <v>2150000</v>
          </cell>
          <cell r="H13">
            <v>125000</v>
          </cell>
        </row>
      </sheetData>
      <sheetData sheetId="2">
        <row r="29">
          <cell r="C29">
            <v>4033033</v>
          </cell>
          <cell r="D29">
            <v>4080994.42</v>
          </cell>
          <cell r="E29">
            <v>3849500</v>
          </cell>
          <cell r="F29">
            <v>2493514.6</v>
          </cell>
          <cell r="G29">
            <v>3849500</v>
          </cell>
          <cell r="H29">
            <v>2736015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-19-10"/>
      <sheetName val="60-20-51"/>
      <sheetName val="60-21-52"/>
      <sheetName val="60-21-53"/>
      <sheetName val="60-22-61"/>
      <sheetName val="60-22-62"/>
      <sheetName val="60-22-63"/>
      <sheetName val="60-19-10 Book"/>
      <sheetName val="60-20-51 Book"/>
      <sheetName val="60-21-52 Book"/>
      <sheetName val="60-21-53 Book"/>
      <sheetName val="60-22-61 Book"/>
      <sheetName val="60-22-62 Book"/>
      <sheetName val="60-22-63 Book"/>
    </sheetNames>
    <sheetDataSet>
      <sheetData sheetId="0" refreshError="1">
        <row r="10">
          <cell r="A10" t="str">
            <v xml:space="preserve"> 60-5101-19-10                          </v>
          </cell>
        </row>
        <row r="48">
          <cell r="A48" t="str">
            <v xml:space="preserve"> 60-6508-19-10                          </v>
          </cell>
        </row>
      </sheetData>
      <sheetData sheetId="1" refreshError="1"/>
      <sheetData sheetId="2" refreshError="1">
        <row r="10">
          <cell r="A10" t="str">
            <v xml:space="preserve"> 60-5101-21-52                          </v>
          </cell>
        </row>
        <row r="44">
          <cell r="A44" t="str">
            <v xml:space="preserve"> 60-5504-21-52                          </v>
          </cell>
        </row>
      </sheetData>
      <sheetData sheetId="3" refreshError="1"/>
      <sheetData sheetId="4" refreshError="1">
        <row r="10">
          <cell r="A10" t="str">
            <v xml:space="preserve"> 60-5101-22-61                          </v>
          </cell>
        </row>
        <row r="35">
          <cell r="A35" t="str">
            <v xml:space="preserve"> 60-5504-22-61</v>
          </cell>
        </row>
      </sheetData>
      <sheetData sheetId="5" refreshError="1"/>
      <sheetData sheetId="6" refreshError="1">
        <row r="10">
          <cell r="A10" t="str">
            <v xml:space="preserve"> 60-5101-22-63                          </v>
          </cell>
        </row>
        <row r="62">
          <cell r="A62" t="str">
            <v xml:space="preserve"> 60-5504-22-63                          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-10-21"/>
      <sheetName val="10-10-21"/>
      <sheetName val="21-10-21"/>
      <sheetName val="27-10-21"/>
      <sheetName val="01-10-21 BOOK"/>
      <sheetName val="10-10-21 Book"/>
      <sheetName val="21-10-21 Book"/>
      <sheetName val="27-10-21 Book"/>
    </sheetNames>
    <sheetDataSet>
      <sheetData sheetId="0" refreshError="1"/>
      <sheetData sheetId="1">
        <row r="2">
          <cell r="A2" t="str">
            <v>BUDGET 2025-2026</v>
          </cell>
        </row>
        <row r="5">
          <cell r="C5" t="str">
            <v>2022-23</v>
          </cell>
          <cell r="D5" t="str">
            <v>2022-23</v>
          </cell>
        </row>
        <row r="6">
          <cell r="C6" t="str">
            <v>REVISED</v>
          </cell>
        </row>
        <row r="7">
          <cell r="C7" t="str">
            <v xml:space="preserve"> BUDGET</v>
          </cell>
        </row>
        <row r="8">
          <cell r="C8">
            <v>22323</v>
          </cell>
          <cell r="D8">
            <v>22323</v>
          </cell>
          <cell r="E8">
            <v>24946</v>
          </cell>
          <cell r="F8">
            <v>24946</v>
          </cell>
          <cell r="G8">
            <v>25693.239999999998</v>
          </cell>
          <cell r="H8">
            <v>25693.239999999998</v>
          </cell>
          <cell r="I8">
            <v>25693.239999999998</v>
          </cell>
          <cell r="J8">
            <v>23213.239999999998</v>
          </cell>
        </row>
        <row r="9">
          <cell r="A9" t="str">
            <v>201-00-00-40510</v>
          </cell>
          <cell r="B9" t="str">
            <v xml:space="preserve"> JUVENILE CASE MANAGE </v>
          </cell>
          <cell r="C9">
            <v>9000</v>
          </cell>
          <cell r="D9">
            <v>12740.6</v>
          </cell>
          <cell r="E9">
            <v>10000</v>
          </cell>
          <cell r="F9">
            <v>12811.07</v>
          </cell>
          <cell r="G9">
            <v>10000</v>
          </cell>
          <cell r="H9">
            <v>6521.49</v>
          </cell>
          <cell r="I9">
            <v>10800</v>
          </cell>
          <cell r="J9">
            <v>10000</v>
          </cell>
        </row>
        <row r="10">
          <cell r="A10" t="str">
            <v>201-00-00-40511</v>
          </cell>
          <cell r="B10" t="str">
            <v xml:space="preserve"> TRUANT PREV AND DIVE </v>
          </cell>
          <cell r="C10">
            <v>230</v>
          </cell>
          <cell r="D10">
            <v>152.30000000000001</v>
          </cell>
          <cell r="E10">
            <v>230</v>
          </cell>
          <cell r="F10">
            <v>52.28</v>
          </cell>
          <cell r="G10">
            <v>200</v>
          </cell>
          <cell r="H10">
            <v>17.559999999999999</v>
          </cell>
          <cell r="I10">
            <v>24</v>
          </cell>
          <cell r="J10">
            <v>25</v>
          </cell>
        </row>
        <row r="11">
          <cell r="A11" t="str">
            <v>201-00-00-40710</v>
          </cell>
          <cell r="B11" t="str">
            <v xml:space="preserve"> INTEREST             </v>
          </cell>
          <cell r="C11">
            <v>68</v>
          </cell>
          <cell r="D11">
            <v>218.42</v>
          </cell>
          <cell r="E11">
            <v>0</v>
          </cell>
          <cell r="F11">
            <v>1623.18</v>
          </cell>
          <cell r="G11">
            <v>0</v>
          </cell>
          <cell r="H11">
            <v>618.58000000000004</v>
          </cell>
          <cell r="I11">
            <v>970</v>
          </cell>
          <cell r="J11">
            <v>500</v>
          </cell>
        </row>
        <row r="15">
          <cell r="A15" t="str">
            <v>201-15-10-54402</v>
          </cell>
          <cell r="B15" t="str">
            <v xml:space="preserve"> DUES AND MEMBERSHIPS </v>
          </cell>
          <cell r="C15">
            <v>200</v>
          </cell>
          <cell r="D15">
            <v>0</v>
          </cell>
          <cell r="E15">
            <v>200</v>
          </cell>
          <cell r="F15">
            <v>0</v>
          </cell>
          <cell r="G15">
            <v>200</v>
          </cell>
          <cell r="H15">
            <v>0</v>
          </cell>
          <cell r="I15">
            <v>200</v>
          </cell>
          <cell r="J15">
            <v>1200</v>
          </cell>
        </row>
        <row r="16">
          <cell r="A16" t="str">
            <v>201-15-10-54406</v>
          </cell>
          <cell r="B16" t="str">
            <v xml:space="preserve"> TRAINING             </v>
          </cell>
          <cell r="C16">
            <v>800</v>
          </cell>
          <cell r="D16">
            <v>0</v>
          </cell>
          <cell r="E16">
            <v>1000</v>
          </cell>
          <cell r="F16">
            <v>739.29</v>
          </cell>
          <cell r="G16">
            <v>1000</v>
          </cell>
          <cell r="H16">
            <v>560.66</v>
          </cell>
          <cell r="I16">
            <v>1074</v>
          </cell>
          <cell r="J16">
            <v>1100</v>
          </cell>
        </row>
        <row r="17">
          <cell r="B17" t="str">
            <v xml:space="preserve"> SUBTOTAL DUES/TRAINING</v>
          </cell>
          <cell r="C17">
            <v>1000</v>
          </cell>
          <cell r="D17">
            <v>0</v>
          </cell>
          <cell r="E17">
            <v>1200</v>
          </cell>
          <cell r="F17">
            <v>739.29</v>
          </cell>
          <cell r="G17">
            <v>1200</v>
          </cell>
          <cell r="H17">
            <v>560.66</v>
          </cell>
          <cell r="I17">
            <v>1274</v>
          </cell>
        </row>
        <row r="18">
          <cell r="A18" t="str">
            <v>201-70-99-57101</v>
          </cell>
          <cell r="B18" t="str">
            <v xml:space="preserve"> TRANSFER TO GENERAL  </v>
          </cell>
        </row>
        <row r="19">
          <cell r="B19" t="str">
            <v xml:space="preserve"> SUBTOTAL TRANSFERS</v>
          </cell>
          <cell r="C19">
            <v>13000</v>
          </cell>
          <cell r="D19">
            <v>13000</v>
          </cell>
          <cell r="F19">
            <v>13000</v>
          </cell>
          <cell r="H19">
            <v>0</v>
          </cell>
          <cell r="I19">
            <v>13000</v>
          </cell>
          <cell r="J19">
            <v>13000</v>
          </cell>
        </row>
      </sheetData>
      <sheetData sheetId="2">
        <row r="5">
          <cell r="C5" t="str">
            <v>2022-23</v>
          </cell>
          <cell r="D5" t="str">
            <v>2022-23</v>
          </cell>
        </row>
        <row r="6">
          <cell r="C6" t="str">
            <v>REVISED</v>
          </cell>
          <cell r="D6" t="str">
            <v>ACTUAL</v>
          </cell>
        </row>
        <row r="7">
          <cell r="C7" t="str">
            <v xml:space="preserve"> BUDGET</v>
          </cell>
        </row>
        <row r="8">
          <cell r="C8">
            <v>4506</v>
          </cell>
          <cell r="D8">
            <v>4506</v>
          </cell>
          <cell r="E8">
            <v>9209</v>
          </cell>
          <cell r="F8">
            <v>9209</v>
          </cell>
          <cell r="G8">
            <v>11891.720000000001</v>
          </cell>
          <cell r="H8">
            <v>11891.720000000001</v>
          </cell>
          <cell r="I8">
            <v>11891.720000000001</v>
          </cell>
          <cell r="J8">
            <v>7687.7200000000012</v>
          </cell>
        </row>
        <row r="9">
          <cell r="A9" t="str">
            <v>202-00-00-40520</v>
          </cell>
          <cell r="B9" t="str">
            <v xml:space="preserve"> COURT TECHNOLOGY FEE </v>
          </cell>
          <cell r="C9">
            <v>8000</v>
          </cell>
          <cell r="D9">
            <v>10153.84</v>
          </cell>
          <cell r="E9">
            <v>10500</v>
          </cell>
          <cell r="F9">
            <v>10512.44</v>
          </cell>
          <cell r="G9">
            <v>10500</v>
          </cell>
          <cell r="H9">
            <v>5348.67</v>
          </cell>
          <cell r="I9">
            <v>10500</v>
          </cell>
          <cell r="J9">
            <v>10500</v>
          </cell>
        </row>
        <row r="10">
          <cell r="A10" t="str">
            <v>202-00-00-40710</v>
          </cell>
          <cell r="B10" t="str">
            <v xml:space="preserve"> INTEREST REVENUE     </v>
          </cell>
          <cell r="C10">
            <v>6</v>
          </cell>
          <cell r="D10">
            <v>23.47</v>
          </cell>
          <cell r="E10">
            <v>0</v>
          </cell>
          <cell r="F10">
            <v>358.83</v>
          </cell>
          <cell r="G10">
            <v>0</v>
          </cell>
          <cell r="H10">
            <v>142.4</v>
          </cell>
          <cell r="I10">
            <v>142</v>
          </cell>
          <cell r="J10">
            <v>0</v>
          </cell>
        </row>
        <row r="11">
          <cell r="A11" t="str">
            <v>202-00-00-41203</v>
          </cell>
          <cell r="B11" t="str">
            <v xml:space="preserve"> TRANSFER FROM MC SEC 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6">
          <cell r="A16" t="str">
            <v>202-15-10-53319</v>
          </cell>
          <cell r="B16" t="str">
            <v xml:space="preserve"> SOFTWARE MAINTENANCE </v>
          </cell>
          <cell r="C16">
            <v>5280</v>
          </cell>
          <cell r="D16">
            <v>5761.39</v>
          </cell>
          <cell r="E16">
            <v>8190</v>
          </cell>
          <cell r="F16">
            <v>8189.55</v>
          </cell>
          <cell r="G16">
            <v>8200</v>
          </cell>
          <cell r="H16">
            <v>8346</v>
          </cell>
          <cell r="I16">
            <v>8346</v>
          </cell>
        </row>
        <row r="17">
          <cell r="A17" t="str">
            <v>202-15-10-54411</v>
          </cell>
          <cell r="B17" t="str">
            <v xml:space="preserve"> EQUIPMENT RENTAL     </v>
          </cell>
          <cell r="C17">
            <v>1200</v>
          </cell>
          <cell r="D17">
            <v>790.8</v>
          </cell>
          <cell r="E17">
            <v>2500</v>
          </cell>
          <cell r="F17">
            <v>0</v>
          </cell>
          <cell r="G17">
            <v>2500</v>
          </cell>
          <cell r="H17">
            <v>197.7</v>
          </cell>
          <cell r="I17">
            <v>2500</v>
          </cell>
          <cell r="J17">
            <v>2000</v>
          </cell>
        </row>
        <row r="18">
          <cell r="A18" t="str">
            <v>202-15-10-55508</v>
          </cell>
          <cell r="B18" t="str">
            <v xml:space="preserve"> OFFICE MACHINERY &amp; E </v>
          </cell>
          <cell r="C18">
            <v>4000</v>
          </cell>
          <cell r="D18">
            <v>4027.78</v>
          </cell>
          <cell r="E18">
            <v>4000</v>
          </cell>
          <cell r="F18">
            <v>0</v>
          </cell>
          <cell r="G18">
            <v>4000</v>
          </cell>
          <cell r="H18">
            <v>1033.6099999999999</v>
          </cell>
          <cell r="I18">
            <v>4000</v>
          </cell>
          <cell r="J18">
            <v>3000</v>
          </cell>
        </row>
        <row r="19">
          <cell r="B19" t="str">
            <v>SUBTOTAL EQUIPMENT MAINT AND RENTAL</v>
          </cell>
        </row>
        <row r="20">
          <cell r="A20" t="str">
            <v>202-70-99-57215</v>
          </cell>
          <cell r="B20" t="str">
            <v xml:space="preserve"> TRANSFER TO HOTEL MO 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</sheetData>
      <sheetData sheetId="3">
        <row r="5">
          <cell r="C5" t="str">
            <v>2022-23</v>
          </cell>
          <cell r="D5" t="str">
            <v>2022-23</v>
          </cell>
        </row>
        <row r="8">
          <cell r="C8">
            <v>44657</v>
          </cell>
          <cell r="D8">
            <v>32547</v>
          </cell>
          <cell r="E8">
            <v>29054</v>
          </cell>
          <cell r="F8">
            <v>29054</v>
          </cell>
          <cell r="G8">
            <v>33148.990000000005</v>
          </cell>
          <cell r="H8">
            <v>33148.990000000005</v>
          </cell>
          <cell r="I8">
            <v>33148.990000000005</v>
          </cell>
          <cell r="J8">
            <v>41172.780000000006</v>
          </cell>
        </row>
        <row r="10">
          <cell r="A10" t="str">
            <v>203-00-00-40530</v>
          </cell>
          <cell r="C10">
            <v>9000</v>
          </cell>
          <cell r="D10">
            <v>12147.42</v>
          </cell>
          <cell r="E10">
            <v>10000</v>
          </cell>
          <cell r="F10">
            <v>12778.54</v>
          </cell>
          <cell r="G10">
            <v>10000</v>
          </cell>
          <cell r="H10">
            <v>6516.91</v>
          </cell>
          <cell r="I10">
            <v>10000</v>
          </cell>
          <cell r="J10">
            <v>10000</v>
          </cell>
        </row>
        <row r="11">
          <cell r="A11" t="str">
            <v>203-00-00-40710</v>
          </cell>
          <cell r="C11">
            <v>85</v>
          </cell>
          <cell r="D11">
            <v>310.25</v>
          </cell>
          <cell r="E11">
            <v>0</v>
          </cell>
          <cell r="F11">
            <v>1712.09</v>
          </cell>
          <cell r="G11">
            <v>0</v>
          </cell>
          <cell r="H11">
            <v>773.79</v>
          </cell>
          <cell r="I11">
            <v>773.79</v>
          </cell>
          <cell r="J11">
            <v>0</v>
          </cell>
        </row>
        <row r="13">
          <cell r="I13">
            <v>10773.79</v>
          </cell>
          <cell r="J13">
            <v>10000</v>
          </cell>
        </row>
        <row r="17">
          <cell r="A17" t="str">
            <v>203-15-10-52299</v>
          </cell>
          <cell r="B17" t="str">
            <v xml:space="preserve"> MISCELLANEOUS SUPPLI </v>
          </cell>
          <cell r="C17">
            <v>500</v>
          </cell>
          <cell r="D17">
            <v>347</v>
          </cell>
          <cell r="E17">
            <v>500</v>
          </cell>
          <cell r="F17">
            <v>0</v>
          </cell>
          <cell r="G17">
            <v>500</v>
          </cell>
          <cell r="H17">
            <v>0</v>
          </cell>
          <cell r="I17">
            <v>500</v>
          </cell>
          <cell r="J17">
            <v>500</v>
          </cell>
        </row>
        <row r="18">
          <cell r="B18" t="str">
            <v xml:space="preserve"> TOTAL SUPPLIES</v>
          </cell>
        </row>
        <row r="19">
          <cell r="A19" t="str">
            <v>203-15-10-54406</v>
          </cell>
          <cell r="B19" t="str">
            <v xml:space="preserve"> TRAINING             </v>
          </cell>
          <cell r="E19">
            <v>250</v>
          </cell>
          <cell r="F19">
            <v>0</v>
          </cell>
          <cell r="G19">
            <v>250</v>
          </cell>
          <cell r="H19">
            <v>0</v>
          </cell>
          <cell r="I19">
            <v>250</v>
          </cell>
          <cell r="J19">
            <v>1000</v>
          </cell>
        </row>
        <row r="20">
          <cell r="B20" t="str">
            <v xml:space="preserve"> TOTAL SERVICES</v>
          </cell>
        </row>
        <row r="21">
          <cell r="A21" t="str">
            <v>203-15-10-55504</v>
          </cell>
          <cell r="B21" t="str">
            <v xml:space="preserve"> MACHINERY AND EQUIPM </v>
          </cell>
          <cell r="C21">
            <v>2000</v>
          </cell>
          <cell r="D21">
            <v>0</v>
          </cell>
          <cell r="E21">
            <v>12100</v>
          </cell>
          <cell r="F21">
            <v>10396.64</v>
          </cell>
          <cell r="G21">
            <v>2000</v>
          </cell>
          <cell r="H21">
            <v>0</v>
          </cell>
          <cell r="I21">
            <v>2000</v>
          </cell>
          <cell r="J21">
            <v>10000</v>
          </cell>
        </row>
        <row r="22">
          <cell r="B22" t="str">
            <v xml:space="preserve"> TOTAL MACHINERY &amp; EQMT</v>
          </cell>
        </row>
        <row r="23">
          <cell r="A23" t="str">
            <v>203-15-10-66502</v>
          </cell>
          <cell r="B23" t="str">
            <v xml:space="preserve"> BUILDINGS            </v>
          </cell>
          <cell r="C23">
            <v>500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B24" t="str">
            <v xml:space="preserve"> TOTAL CAPITAL</v>
          </cell>
        </row>
        <row r="25">
          <cell r="A25" t="str">
            <v>203-70-99-57202</v>
          </cell>
          <cell r="B25" t="str">
            <v xml:space="preserve"> TRANSFER TO MC TECHN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0-19-10"/>
      <sheetName val="60-20-51"/>
      <sheetName val="60-21-52"/>
      <sheetName val="60-21-53"/>
      <sheetName val="60-22-61 "/>
      <sheetName val="60-22-62"/>
      <sheetName val="60-22-63 "/>
      <sheetName val="60-19-10 Book"/>
      <sheetName val="60-20-51 Book"/>
      <sheetName val="60-21-52 Book"/>
      <sheetName val="60-21-53 Book"/>
      <sheetName val="60-22-61 Book"/>
      <sheetName val="60-22-62 Book"/>
      <sheetName val="60-22-63 Book"/>
    </sheetNames>
    <sheetDataSet>
      <sheetData sheetId="0">
        <row r="10">
          <cell r="A10" t="str">
            <v>501-30-10-51101</v>
          </cell>
        </row>
        <row r="57">
          <cell r="D57">
            <v>2022</v>
          </cell>
          <cell r="E57">
            <v>2023</v>
          </cell>
          <cell r="F57">
            <v>2024</v>
          </cell>
          <cell r="G57">
            <v>2025</v>
          </cell>
          <cell r="H57">
            <v>2026</v>
          </cell>
        </row>
        <row r="59">
          <cell r="D59">
            <v>26</v>
          </cell>
          <cell r="E59">
            <v>26</v>
          </cell>
          <cell r="F59">
            <v>26</v>
          </cell>
          <cell r="G59">
            <v>26</v>
          </cell>
          <cell r="H59">
            <v>26</v>
          </cell>
        </row>
        <row r="65">
          <cell r="B65" t="str">
            <v>WATER ADMINISTRATION</v>
          </cell>
        </row>
        <row r="66">
          <cell r="B66" t="str">
            <v>PUBLIC SERVICES DIRECTOR</v>
          </cell>
          <cell r="D66">
            <v>1</v>
          </cell>
          <cell r="E66">
            <v>1</v>
          </cell>
          <cell r="F66">
            <v>1</v>
          </cell>
          <cell r="G66">
            <v>1</v>
          </cell>
          <cell r="H66">
            <v>1</v>
          </cell>
        </row>
        <row r="67">
          <cell r="B67" t="str">
            <v>SECRETARY</v>
          </cell>
          <cell r="D67">
            <v>1</v>
          </cell>
          <cell r="E67">
            <v>1</v>
          </cell>
          <cell r="F67">
            <v>1</v>
          </cell>
          <cell r="G67">
            <v>1</v>
          </cell>
          <cell r="H67">
            <v>1</v>
          </cell>
        </row>
        <row r="68">
          <cell r="B68" t="str">
            <v>PROJECTS INSPECTOR</v>
          </cell>
          <cell r="D68">
            <v>1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</row>
        <row r="69">
          <cell r="B69" t="str">
            <v>TOTAL WATER ADMINISTRATION</v>
          </cell>
        </row>
      </sheetData>
      <sheetData sheetId="1">
        <row r="10">
          <cell r="A10" t="str">
            <v>501-30-23-51101</v>
          </cell>
        </row>
        <row r="64">
          <cell r="D64">
            <v>2022</v>
          </cell>
          <cell r="E64">
            <v>2023</v>
          </cell>
          <cell r="F64">
            <v>2024</v>
          </cell>
          <cell r="G64">
            <v>2025</v>
          </cell>
          <cell r="H64">
            <v>2026</v>
          </cell>
        </row>
        <row r="66">
          <cell r="B66" t="str">
            <v>MASTER METERS INSTALLED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B67" t="str">
            <v>NEPTUNE METERS INSTALLED</v>
          </cell>
          <cell r="D67">
            <v>134</v>
          </cell>
          <cell r="E67">
            <v>7</v>
          </cell>
          <cell r="F67">
            <v>0</v>
          </cell>
          <cell r="G67">
            <v>0</v>
          </cell>
          <cell r="H67">
            <v>0</v>
          </cell>
        </row>
        <row r="68">
          <cell r="B68" t="str">
            <v>METRON METERS INSTALLED</v>
          </cell>
          <cell r="D68">
            <v>332</v>
          </cell>
          <cell r="E68">
            <v>420</v>
          </cell>
          <cell r="F68">
            <v>200</v>
          </cell>
          <cell r="G68">
            <v>200</v>
          </cell>
          <cell r="H68">
            <v>275</v>
          </cell>
        </row>
        <row r="69">
          <cell r="B69" t="str">
            <v>WATER LINE REPAIRS</v>
          </cell>
          <cell r="D69">
            <v>37</v>
          </cell>
          <cell r="E69">
            <v>57</v>
          </cell>
          <cell r="F69">
            <v>63</v>
          </cell>
          <cell r="G69">
            <v>63</v>
          </cell>
          <cell r="H69">
            <v>63</v>
          </cell>
        </row>
        <row r="70">
          <cell r="B70" t="str">
            <v>WATER MAIN LEAK REPAIRS</v>
          </cell>
          <cell r="D70">
            <v>96</v>
          </cell>
          <cell r="E70">
            <v>118</v>
          </cell>
          <cell r="F70">
            <v>105</v>
          </cell>
          <cell r="G70">
            <v>105</v>
          </cell>
          <cell r="H70">
            <v>105</v>
          </cell>
        </row>
        <row r="71">
          <cell r="B71" t="str">
            <v>WATER TAP INSTALLATIONS</v>
          </cell>
          <cell r="D71">
            <v>7</v>
          </cell>
          <cell r="E71">
            <v>12</v>
          </cell>
          <cell r="F71">
            <v>4</v>
          </cell>
          <cell r="G71">
            <v>4</v>
          </cell>
          <cell r="H71">
            <v>4</v>
          </cell>
        </row>
        <row r="75">
          <cell r="D75">
            <v>2022</v>
          </cell>
          <cell r="E75">
            <v>2023</v>
          </cell>
          <cell r="F75">
            <v>2024</v>
          </cell>
          <cell r="G75">
            <v>2025</v>
          </cell>
          <cell r="H75">
            <v>2026</v>
          </cell>
        </row>
        <row r="77">
          <cell r="B77" t="str">
            <v xml:space="preserve">UTILITIES SUPERVISOR  </v>
          </cell>
          <cell r="D77">
            <v>1</v>
          </cell>
          <cell r="E77">
            <v>1</v>
          </cell>
          <cell r="F77">
            <v>1</v>
          </cell>
          <cell r="G77">
            <v>1</v>
          </cell>
          <cell r="H77">
            <v>1</v>
          </cell>
        </row>
        <row r="78">
          <cell r="B78" t="str">
            <v>CREW LEADER</v>
          </cell>
          <cell r="D78">
            <v>1</v>
          </cell>
          <cell r="E78">
            <v>1</v>
          </cell>
          <cell r="F78">
            <v>1</v>
          </cell>
          <cell r="G78">
            <v>1</v>
          </cell>
          <cell r="H78">
            <v>1</v>
          </cell>
        </row>
        <row r="79">
          <cell r="B79" t="str">
            <v>UTILITIES EQUIP OPERATOR II</v>
          </cell>
          <cell r="D79">
            <v>1</v>
          </cell>
          <cell r="E79">
            <v>1</v>
          </cell>
          <cell r="F79">
            <v>1</v>
          </cell>
          <cell r="G79">
            <v>1</v>
          </cell>
          <cell r="H79">
            <v>1</v>
          </cell>
        </row>
        <row r="80">
          <cell r="B80" t="str">
            <v>EQUIPMENT OPERATOR 1</v>
          </cell>
          <cell r="D80">
            <v>1</v>
          </cell>
          <cell r="E80">
            <v>1</v>
          </cell>
          <cell r="F80">
            <v>1</v>
          </cell>
          <cell r="G80">
            <v>1</v>
          </cell>
          <cell r="H80">
            <v>1</v>
          </cell>
        </row>
        <row r="81">
          <cell r="B81" t="str">
            <v>UTILITIES INVENTORY CLERK/GIS TECHNICIAN</v>
          </cell>
          <cell r="D81">
            <v>1</v>
          </cell>
          <cell r="E81">
            <v>1</v>
          </cell>
          <cell r="F81">
            <v>1</v>
          </cell>
          <cell r="G81">
            <v>1</v>
          </cell>
          <cell r="H81">
            <v>1</v>
          </cell>
        </row>
        <row r="82">
          <cell r="B82" t="str">
            <v>UTILITIES SERVICES REPRESENTATIVE</v>
          </cell>
          <cell r="D82">
            <v>1</v>
          </cell>
          <cell r="E82">
            <v>1</v>
          </cell>
          <cell r="F82">
            <v>1</v>
          </cell>
          <cell r="G82">
            <v>1</v>
          </cell>
          <cell r="H82">
            <v>1</v>
          </cell>
        </row>
        <row r="83">
          <cell r="B83" t="str">
            <v>TOTAL WATER DISTRIBUTION OP</v>
          </cell>
        </row>
      </sheetData>
      <sheetData sheetId="2">
        <row r="10">
          <cell r="A10" t="str">
            <v>501-30-24-51101</v>
          </cell>
        </row>
        <row r="58">
          <cell r="D58">
            <v>2022</v>
          </cell>
          <cell r="E58">
            <v>2023</v>
          </cell>
          <cell r="F58">
            <v>2024</v>
          </cell>
          <cell r="G58">
            <v>2025</v>
          </cell>
          <cell r="H58">
            <v>2026</v>
          </cell>
        </row>
        <row r="60">
          <cell r="B60" t="str">
            <v>SAMPLES TAKEN</v>
          </cell>
          <cell r="D60">
            <v>256</v>
          </cell>
          <cell r="E60">
            <v>243</v>
          </cell>
          <cell r="F60">
            <v>243</v>
          </cell>
          <cell r="G60">
            <v>243</v>
          </cell>
          <cell r="H60">
            <v>240</v>
          </cell>
        </row>
        <row r="65">
          <cell r="B65" t="str">
            <v>WATER PRODUCTION OPERATIONS</v>
          </cell>
        </row>
        <row r="66">
          <cell r="B66" t="str">
            <v>WATER PRODUCTION SUPERVISOR</v>
          </cell>
          <cell r="D66">
            <v>1</v>
          </cell>
          <cell r="E66">
            <v>1</v>
          </cell>
          <cell r="F66">
            <v>1</v>
          </cell>
          <cell r="G66">
            <v>1</v>
          </cell>
          <cell r="H66">
            <v>1</v>
          </cell>
        </row>
        <row r="67">
          <cell r="B67" t="str">
            <v>WATER PRODUCTION OPERATOR</v>
          </cell>
          <cell r="D67">
            <v>4</v>
          </cell>
          <cell r="E67">
            <v>4</v>
          </cell>
          <cell r="F67">
            <v>4</v>
          </cell>
          <cell r="G67">
            <v>4</v>
          </cell>
          <cell r="H67">
            <v>4</v>
          </cell>
        </row>
      </sheetData>
      <sheetData sheetId="3">
        <row r="10">
          <cell r="A10" t="str">
            <v>501-30-25-51101</v>
          </cell>
        </row>
        <row r="62">
          <cell r="D62">
            <v>2022</v>
          </cell>
          <cell r="E62">
            <v>2023</v>
          </cell>
          <cell r="F62">
            <v>2024</v>
          </cell>
          <cell r="G62">
            <v>2025</v>
          </cell>
          <cell r="H62">
            <v>2026</v>
          </cell>
        </row>
        <row r="69">
          <cell r="B69" t="str">
            <v>MOSS LAKE PRODUCTION</v>
          </cell>
        </row>
        <row r="70">
          <cell r="B70" t="str">
            <v>WATER PRODUCTION PLANT MAINTENANCE MECHANIC</v>
          </cell>
          <cell r="D70">
            <v>2</v>
          </cell>
          <cell r="E70">
            <v>2</v>
          </cell>
          <cell r="F70">
            <v>2</v>
          </cell>
          <cell r="G70">
            <v>2</v>
          </cell>
        </row>
        <row r="71">
          <cell r="B71" t="str">
            <v xml:space="preserve">WATER PRODUCTION OPERATOR </v>
          </cell>
          <cell r="D71">
            <v>1</v>
          </cell>
          <cell r="E71">
            <v>1</v>
          </cell>
          <cell r="F71">
            <v>1</v>
          </cell>
          <cell r="G71">
            <v>1</v>
          </cell>
        </row>
      </sheetData>
      <sheetData sheetId="4">
        <row r="10">
          <cell r="A10" t="str">
            <v>501-30-28-51101</v>
          </cell>
        </row>
        <row r="49">
          <cell r="D49">
            <v>2022</v>
          </cell>
          <cell r="E49">
            <v>2023</v>
          </cell>
          <cell r="F49">
            <v>2024</v>
          </cell>
          <cell r="G49">
            <v>2025</v>
          </cell>
          <cell r="H49">
            <v>2026</v>
          </cell>
        </row>
        <row r="51">
          <cell r="B51" t="str">
            <v>CATEGORICAL BUSINESSES PERMITTED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</row>
        <row r="52">
          <cell r="B52" t="str">
            <v>SIU'S PERMITTED</v>
          </cell>
          <cell r="D52">
            <v>2</v>
          </cell>
          <cell r="E52">
            <v>2</v>
          </cell>
          <cell r="F52">
            <v>2</v>
          </cell>
          <cell r="G52">
            <v>2</v>
          </cell>
          <cell r="H52">
            <v>2</v>
          </cell>
        </row>
        <row r="56">
          <cell r="B56" t="str">
            <v>POSITION</v>
          </cell>
        </row>
        <row r="57">
          <cell r="B57" t="str">
            <v>INDUSTRIAL WASTE</v>
          </cell>
        </row>
        <row r="58">
          <cell r="B58" t="str">
            <v>INDUSTRIAL WASTE OFFICER</v>
          </cell>
          <cell r="D58">
            <v>1</v>
          </cell>
          <cell r="E58">
            <v>1</v>
          </cell>
          <cell r="F58">
            <v>1</v>
          </cell>
          <cell r="G58">
            <v>1</v>
          </cell>
          <cell r="H58">
            <v>1</v>
          </cell>
        </row>
      </sheetData>
      <sheetData sheetId="5">
        <row r="10">
          <cell r="A10" t="str">
            <v>501-30-26-51101</v>
          </cell>
        </row>
        <row r="65">
          <cell r="D65">
            <v>2022</v>
          </cell>
          <cell r="E65">
            <v>2023</v>
          </cell>
          <cell r="F65">
            <v>2024</v>
          </cell>
          <cell r="G65">
            <v>2025</v>
          </cell>
          <cell r="H65">
            <v>2026</v>
          </cell>
        </row>
        <row r="67">
          <cell r="B67" t="str">
            <v>SEWER MAIN BLOCKAGES</v>
          </cell>
          <cell r="D67">
            <v>505</v>
          </cell>
          <cell r="E67">
            <v>507</v>
          </cell>
          <cell r="F67">
            <v>502</v>
          </cell>
          <cell r="G67">
            <v>502</v>
          </cell>
          <cell r="H67">
            <v>502</v>
          </cell>
        </row>
        <row r="68">
          <cell r="B68" t="str">
            <v>SEWER TAP INSTALLATIONS</v>
          </cell>
          <cell r="D68">
            <v>5</v>
          </cell>
          <cell r="E68">
            <v>6</v>
          </cell>
          <cell r="F68">
            <v>4</v>
          </cell>
          <cell r="G68">
            <v>4</v>
          </cell>
          <cell r="H68">
            <v>4</v>
          </cell>
        </row>
        <row r="72">
          <cell r="B72" t="str">
            <v>WW COLLECTION</v>
          </cell>
        </row>
        <row r="73">
          <cell r="B73" t="str">
            <v>CREW LEADER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</row>
        <row r="74">
          <cell r="B74" t="str">
            <v>UTILITIES EQUIPMENT OP II</v>
          </cell>
          <cell r="D74">
            <v>1</v>
          </cell>
          <cell r="E74">
            <v>1</v>
          </cell>
          <cell r="F74">
            <v>1</v>
          </cell>
          <cell r="G74">
            <v>1</v>
          </cell>
          <cell r="H74">
            <v>1</v>
          </cell>
        </row>
        <row r="75">
          <cell r="B75" t="str">
            <v>EQUIPMENT OPERATOR I</v>
          </cell>
          <cell r="D75">
            <v>1</v>
          </cell>
          <cell r="E75">
            <v>1</v>
          </cell>
          <cell r="F75">
            <v>1</v>
          </cell>
          <cell r="G75">
            <v>1</v>
          </cell>
          <cell r="H75">
            <v>1</v>
          </cell>
        </row>
        <row r="76">
          <cell r="B76" t="str">
            <v>MAINTENANCE WORKER II</v>
          </cell>
          <cell r="D76">
            <v>3</v>
          </cell>
          <cell r="E76">
            <v>3</v>
          </cell>
          <cell r="F76">
            <v>3</v>
          </cell>
          <cell r="G76">
            <v>1</v>
          </cell>
          <cell r="H76">
            <v>1</v>
          </cell>
        </row>
      </sheetData>
      <sheetData sheetId="6">
        <row r="10">
          <cell r="A10" t="str">
            <v>501-30-27-51101</v>
          </cell>
        </row>
        <row r="74">
          <cell r="G74" t="str">
            <v>BUDGET</v>
          </cell>
        </row>
        <row r="75">
          <cell r="D75">
            <v>2022</v>
          </cell>
          <cell r="E75">
            <v>2023</v>
          </cell>
          <cell r="F75">
            <v>2024</v>
          </cell>
          <cell r="G75">
            <v>2025</v>
          </cell>
          <cell r="H75">
            <v>2026</v>
          </cell>
        </row>
        <row r="77">
          <cell r="B77" t="str">
            <v>EQUIPMENT INSPECTION-MAN HOURS</v>
          </cell>
          <cell r="D77">
            <v>2275</v>
          </cell>
          <cell r="E77">
            <v>2180</v>
          </cell>
          <cell r="F77">
            <v>2180</v>
          </cell>
          <cell r="G77">
            <v>2180</v>
          </cell>
          <cell r="H77">
            <v>2180</v>
          </cell>
        </row>
        <row r="78">
          <cell r="B78" t="str">
            <v>SAMPLES COLLECTED &amp; PROCESSED</v>
          </cell>
          <cell r="D78">
            <v>2933</v>
          </cell>
          <cell r="E78">
            <v>2468</v>
          </cell>
          <cell r="F78">
            <v>2468</v>
          </cell>
          <cell r="G78">
            <v>2468</v>
          </cell>
          <cell r="H78">
            <v>2468</v>
          </cell>
        </row>
        <row r="81">
          <cell r="G81" t="str">
            <v>BUDGET</v>
          </cell>
        </row>
        <row r="82">
          <cell r="D82">
            <v>2022</v>
          </cell>
          <cell r="E82">
            <v>2023</v>
          </cell>
          <cell r="F82">
            <v>2024</v>
          </cell>
          <cell r="G82">
            <v>2025</v>
          </cell>
          <cell r="H82">
            <v>2026</v>
          </cell>
        </row>
        <row r="83">
          <cell r="B83" t="str">
            <v>WW TREATMENT</v>
          </cell>
        </row>
        <row r="84">
          <cell r="B84" t="str">
            <v>WWTP SUPERVISOR</v>
          </cell>
          <cell r="D84">
            <v>1</v>
          </cell>
          <cell r="E84">
            <v>1</v>
          </cell>
          <cell r="F84">
            <v>1</v>
          </cell>
          <cell r="G84">
            <v>1</v>
          </cell>
          <cell r="H84">
            <v>1</v>
          </cell>
        </row>
        <row r="85">
          <cell r="B85" t="str">
            <v>EQUIPMENT OPERATOR II</v>
          </cell>
          <cell r="D85">
            <v>1</v>
          </cell>
          <cell r="E85">
            <v>1</v>
          </cell>
          <cell r="F85">
            <v>1</v>
          </cell>
          <cell r="G85">
            <v>1</v>
          </cell>
          <cell r="H85">
            <v>1</v>
          </cell>
        </row>
        <row r="86">
          <cell r="B86" t="str">
            <v>PLANT MAINTENANCE MECHANIC</v>
          </cell>
          <cell r="D86">
            <v>1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</row>
        <row r="87">
          <cell r="B87" t="str">
            <v xml:space="preserve">PLANT OPERATOR </v>
          </cell>
          <cell r="D87">
            <v>3</v>
          </cell>
          <cell r="E87">
            <v>3</v>
          </cell>
          <cell r="F87">
            <v>3</v>
          </cell>
          <cell r="G87">
            <v>3</v>
          </cell>
          <cell r="H87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0-20-50"/>
      <sheetName val="60-20-50 BOOK"/>
    </sheetNames>
    <sheetDataSet>
      <sheetData sheetId="0">
        <row r="10">
          <cell r="A10" t="str">
            <v>501-30-22-51101</v>
          </cell>
        </row>
        <row r="60">
          <cell r="G60" t="str">
            <v>BUDGET</v>
          </cell>
        </row>
        <row r="63">
          <cell r="B63" t="str">
            <v>NUMBER OF CUSTOMERS</v>
          </cell>
          <cell r="D63">
            <v>6250</v>
          </cell>
          <cell r="E63">
            <v>6300</v>
          </cell>
          <cell r="F63">
            <v>6400</v>
          </cell>
          <cell r="G63">
            <v>6500</v>
          </cell>
          <cell r="H63">
            <v>6500</v>
          </cell>
        </row>
        <row r="64">
          <cell r="B64" t="str">
            <v>NEW CONNECTS</v>
          </cell>
          <cell r="D64">
            <v>1500</v>
          </cell>
          <cell r="E64">
            <v>1500</v>
          </cell>
          <cell r="F64">
            <v>1500</v>
          </cell>
          <cell r="G64">
            <v>1500</v>
          </cell>
          <cell r="H64">
            <v>1500</v>
          </cell>
        </row>
        <row r="65">
          <cell r="B65" t="str">
            <v>DISCONNECTS</v>
          </cell>
          <cell r="D65">
            <v>1450</v>
          </cell>
          <cell r="E65">
            <v>1450</v>
          </cell>
          <cell r="F65">
            <v>1540</v>
          </cell>
          <cell r="G65">
            <v>1540</v>
          </cell>
          <cell r="H65">
            <v>1540</v>
          </cell>
        </row>
        <row r="66">
          <cell r="B66" t="str">
            <v>TRANSFERS</v>
          </cell>
          <cell r="D66">
            <v>600</v>
          </cell>
          <cell r="E66">
            <v>600</v>
          </cell>
          <cell r="F66">
            <v>600</v>
          </cell>
          <cell r="G66">
            <v>600</v>
          </cell>
          <cell r="H66">
            <v>600</v>
          </cell>
        </row>
        <row r="67">
          <cell r="B67" t="str">
            <v>REREADS</v>
          </cell>
          <cell r="D67">
            <v>350</v>
          </cell>
          <cell r="E67">
            <v>350</v>
          </cell>
          <cell r="F67">
            <v>350</v>
          </cell>
          <cell r="G67">
            <v>350</v>
          </cell>
          <cell r="H67">
            <v>350</v>
          </cell>
        </row>
        <row r="68">
          <cell r="B68" t="str">
            <v>BILLS GENERATED ANNUALLY</v>
          </cell>
          <cell r="D68">
            <v>74500</v>
          </cell>
          <cell r="E68">
            <v>75000</v>
          </cell>
          <cell r="F68">
            <v>75000</v>
          </cell>
          <cell r="G68">
            <v>75000</v>
          </cell>
          <cell r="H68">
            <v>75000</v>
          </cell>
        </row>
        <row r="71">
          <cell r="G71" t="str">
            <v>BUDGET</v>
          </cell>
        </row>
        <row r="72">
          <cell r="D72">
            <v>2022</v>
          </cell>
          <cell r="E72">
            <v>2023</v>
          </cell>
          <cell r="F72">
            <v>2024</v>
          </cell>
          <cell r="G72">
            <v>2025</v>
          </cell>
          <cell r="H72">
            <v>2026</v>
          </cell>
        </row>
        <row r="73">
          <cell r="B73" t="str">
            <v>WATER CUSTOMER SERVICE</v>
          </cell>
        </row>
        <row r="74">
          <cell r="B74" t="str">
            <v>CUSTOMER SERVICE SUPERVISOR/BILLING CLERK</v>
          </cell>
          <cell r="D74">
            <v>1</v>
          </cell>
          <cell r="E74">
            <v>1</v>
          </cell>
          <cell r="F74">
            <v>1</v>
          </cell>
          <cell r="G74">
            <v>1</v>
          </cell>
          <cell r="H74">
            <v>1</v>
          </cell>
        </row>
        <row r="75">
          <cell r="B75" t="str">
            <v>UTILITY SERVICE REPS</v>
          </cell>
          <cell r="D75">
            <v>2</v>
          </cell>
          <cell r="E75">
            <v>1</v>
          </cell>
          <cell r="F75">
            <v>0</v>
          </cell>
          <cell r="G75">
            <v>0</v>
          </cell>
          <cell r="H75">
            <v>0</v>
          </cell>
        </row>
        <row r="76">
          <cell r="B76" t="str">
            <v>CUSTOMER SERVICE REPS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Parameters"/>
      <sheetName val="68-23-33"/>
      <sheetName val="68-23-34"/>
      <sheetName val="68-23-37"/>
      <sheetName val="68-23-38"/>
      <sheetName val="68-23-33 Book"/>
      <sheetName val="68-23-34 Book"/>
      <sheetName val="-68-23-37 Book"/>
      <sheetName val="68-23-38 Book"/>
    </sheetNames>
    <sheetDataSet>
      <sheetData sheetId="0">
        <row r="2">
          <cell r="A2" t="str">
            <v>BUDGET 2025-2026</v>
          </cell>
          <cell r="D2" t="str">
            <v>2022-23</v>
          </cell>
          <cell r="E2" t="str">
            <v>2022-23</v>
          </cell>
          <cell r="F2" t="str">
            <v>2023-24</v>
          </cell>
          <cell r="G2" t="str">
            <v>2023-24</v>
          </cell>
          <cell r="H2" t="str">
            <v>2024-25</v>
          </cell>
          <cell r="I2" t="str">
            <v>2024-25</v>
          </cell>
          <cell r="J2" t="str">
            <v>2024-25</v>
          </cell>
          <cell r="K2" t="str">
            <v>2025-26</v>
          </cell>
        </row>
        <row r="3">
          <cell r="D3" t="str">
            <v>REVISED</v>
          </cell>
          <cell r="E3" t="str">
            <v>ACTUAL</v>
          </cell>
          <cell r="F3" t="str">
            <v>REVISED</v>
          </cell>
          <cell r="G3" t="str">
            <v>ACTUAL</v>
          </cell>
          <cell r="H3" t="str">
            <v>ADOPTED</v>
          </cell>
          <cell r="I3" t="str">
            <v>ACTUAL</v>
          </cell>
          <cell r="J3" t="str">
            <v xml:space="preserve"> REVISED </v>
          </cell>
          <cell r="K3" t="str">
            <v>PROPOSED</v>
          </cell>
        </row>
        <row r="4">
          <cell r="D4" t="str">
            <v xml:space="preserve"> BUDGET</v>
          </cell>
          <cell r="E4"/>
          <cell r="F4" t="str">
            <v xml:space="preserve"> BUDGET</v>
          </cell>
          <cell r="G4"/>
          <cell r="H4" t="str">
            <v xml:space="preserve"> BUDGET</v>
          </cell>
          <cell r="I4" t="str">
            <v>SIX MONTHS</v>
          </cell>
          <cell r="J4" t="str">
            <v xml:space="preserve"> BUDGET</v>
          </cell>
          <cell r="K4" t="str">
            <v xml:space="preserve"> BUDGET</v>
          </cell>
        </row>
        <row r="11">
          <cell r="A11">
            <v>2022</v>
          </cell>
          <cell r="B11">
            <v>2023</v>
          </cell>
          <cell r="C11">
            <v>2024</v>
          </cell>
          <cell r="D11">
            <v>2025</v>
          </cell>
          <cell r="E11">
            <v>2026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&amp;S Fund"/>
      <sheetName val="Paper Publication"/>
      <sheetName val="2020 GO Refund"/>
      <sheetName val="2022 GO"/>
      <sheetName val="2012 CO"/>
      <sheetName val="2014 GO"/>
      <sheetName val="2016 GO Refund and Improvement "/>
      <sheetName val="2017 Refunding"/>
      <sheetName val="2018 CO"/>
      <sheetName val="2024 CO"/>
    </sheetNames>
    <sheetDataSet>
      <sheetData sheetId="0" refreshError="1">
        <row r="17">
          <cell r="C17">
            <v>151350.34460000001</v>
          </cell>
        </row>
        <row r="37">
          <cell r="C37">
            <v>389373.47</v>
          </cell>
        </row>
        <row r="39">
          <cell r="C39">
            <v>2062.2647608000002</v>
          </cell>
        </row>
      </sheetData>
      <sheetData sheetId="1" refreshError="1"/>
      <sheetData sheetId="2" refreshError="1">
        <row r="6">
          <cell r="B6">
            <v>91027.51999999999</v>
          </cell>
        </row>
        <row r="7">
          <cell r="B7">
            <v>81610.880000000005</v>
          </cell>
        </row>
      </sheetData>
      <sheetData sheetId="3" refreshError="1"/>
      <sheetData sheetId="4" refreshError="1">
        <row r="6">
          <cell r="B6">
            <v>29872.199999999997</v>
          </cell>
        </row>
        <row r="7">
          <cell r="B7">
            <v>109531.40000000001</v>
          </cell>
        </row>
      </sheetData>
      <sheetData sheetId="5" refreshError="1">
        <row r="6">
          <cell r="B6">
            <v>122337</v>
          </cell>
        </row>
        <row r="7">
          <cell r="B7">
            <v>84956.25</v>
          </cell>
        </row>
      </sheetData>
      <sheetData sheetId="6" refreshError="1">
        <row r="7">
          <cell r="B7">
            <v>96152</v>
          </cell>
        </row>
        <row r="16">
          <cell r="B16">
            <v>22850.259178</v>
          </cell>
        </row>
        <row r="17">
          <cell r="B17">
            <v>2062.2647608000002</v>
          </cell>
        </row>
        <row r="19">
          <cell r="B19">
            <v>32018.0175624</v>
          </cell>
        </row>
      </sheetData>
      <sheetData sheetId="7" refreshError="1">
        <row r="5">
          <cell r="B5">
            <v>92879.0772</v>
          </cell>
        </row>
        <row r="6">
          <cell r="B6">
            <v>122591.5782</v>
          </cell>
        </row>
      </sheetData>
      <sheetData sheetId="8" refreshError="1">
        <row r="7">
          <cell r="B7">
            <v>234393.80410000001</v>
          </cell>
        </row>
      </sheetData>
      <sheetData sheetId="9" refreshError="1">
        <row r="12">
          <cell r="B12">
            <v>113091.4375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lid Waste Summary"/>
      <sheetName val="Solid Waste Revenue"/>
      <sheetName val="Revenue Graph"/>
      <sheetName val="RevenueH"/>
      <sheetName val="Solid Waste Summary by Division"/>
      <sheetName val="Solid Waste Summary by Catagory"/>
      <sheetName val="Res 30"/>
      <sheetName val="Res 30 H"/>
      <sheetName val="ComMul 31"/>
      <sheetName val="Com Mul H 31"/>
      <sheetName val="Landfill 32"/>
      <sheetName val="Landfill 32 H"/>
      <sheetName val="Transfer 33"/>
      <sheetName val="Transfer H 33"/>
      <sheetName val="560-99-99"/>
    </sheetNames>
    <sheetDataSet>
      <sheetData sheetId="0" refreshError="1"/>
      <sheetData sheetId="1">
        <row r="8">
          <cell r="H8">
            <v>1540000</v>
          </cell>
        </row>
        <row r="9">
          <cell r="H9">
            <v>143000</v>
          </cell>
        </row>
        <row r="10">
          <cell r="H10">
            <v>47000</v>
          </cell>
        </row>
        <row r="12">
          <cell r="H12">
            <v>150000</v>
          </cell>
        </row>
        <row r="13">
          <cell r="H13">
            <v>14000</v>
          </cell>
        </row>
        <row r="14">
          <cell r="H14">
            <v>1800000</v>
          </cell>
        </row>
        <row r="15">
          <cell r="H15">
            <v>750000</v>
          </cell>
        </row>
        <row r="16">
          <cell r="H16">
            <v>2000000</v>
          </cell>
        </row>
        <row r="17">
          <cell r="H17">
            <v>34000</v>
          </cell>
        </row>
        <row r="19">
          <cell r="H19">
            <v>40000</v>
          </cell>
        </row>
        <row r="20">
          <cell r="H20">
            <v>-52000</v>
          </cell>
        </row>
        <row r="21">
          <cell r="H21">
            <v>0</v>
          </cell>
        </row>
        <row r="27">
          <cell r="C27">
            <v>6365668</v>
          </cell>
          <cell r="D27">
            <v>6789194.9700000007</v>
          </cell>
          <cell r="E27">
            <v>5990206</v>
          </cell>
          <cell r="F27">
            <v>3439546.04</v>
          </cell>
          <cell r="G27">
            <v>6886478</v>
          </cell>
          <cell r="H27">
            <v>6556000</v>
          </cell>
        </row>
      </sheetData>
      <sheetData sheetId="2">
        <row r="51">
          <cell r="A51" t="str">
            <v>Charges for Services-Res'l</v>
          </cell>
          <cell r="C51">
            <v>1574000</v>
          </cell>
        </row>
        <row r="52">
          <cell r="A52" t="str">
            <v>Charges for Services-Com'l/Multi</v>
          </cell>
          <cell r="C52">
            <v>4142000</v>
          </cell>
        </row>
        <row r="53">
          <cell r="A53" t="str">
            <v>Charges for Services-Transfer Station</v>
          </cell>
          <cell r="C53">
            <v>750000</v>
          </cell>
        </row>
        <row r="54">
          <cell r="A54" t="str">
            <v>Other Revenues</v>
          </cell>
          <cell r="C54">
            <v>90000</v>
          </cell>
        </row>
      </sheetData>
      <sheetData sheetId="3" refreshError="1"/>
      <sheetData sheetId="4" refreshError="1"/>
      <sheetData sheetId="5" refreshError="1"/>
      <sheetData sheetId="6">
        <row r="45">
          <cell r="C45">
            <v>1064441</v>
          </cell>
          <cell r="D45">
            <v>967218.96</v>
          </cell>
          <cell r="E45">
            <v>1287037</v>
          </cell>
          <cell r="F45">
            <v>523856.63000000012</v>
          </cell>
          <cell r="G45">
            <v>1018378</v>
          </cell>
          <cell r="H45">
            <v>901896</v>
          </cell>
        </row>
        <row r="91">
          <cell r="B91" t="str">
            <v>PERSONNEL</v>
          </cell>
          <cell r="H91">
            <v>582570</v>
          </cell>
        </row>
        <row r="92">
          <cell r="B92" t="str">
            <v>SUPPLIES</v>
          </cell>
          <cell r="H92">
            <v>99000</v>
          </cell>
        </row>
        <row r="93">
          <cell r="B93" t="str">
            <v>MAINTENANCE</v>
          </cell>
          <cell r="H93">
            <v>119440</v>
          </cell>
        </row>
        <row r="94">
          <cell r="B94" t="str">
            <v>SERVICES</v>
          </cell>
          <cell r="H94">
            <v>100886</v>
          </cell>
        </row>
        <row r="95">
          <cell r="B95" t="str">
            <v>MINOR CAPITAL OUTLAY</v>
          </cell>
          <cell r="H95">
            <v>0</v>
          </cell>
        </row>
        <row r="96">
          <cell r="B96" t="str">
            <v>CAPITAL OUTLAY</v>
          </cell>
          <cell r="H96">
            <v>0</v>
          </cell>
        </row>
      </sheetData>
      <sheetData sheetId="7" refreshError="1"/>
      <sheetData sheetId="8">
        <row r="39">
          <cell r="C39">
            <v>952695</v>
          </cell>
          <cell r="D39">
            <v>865447.91999999981</v>
          </cell>
          <cell r="E39">
            <v>911453</v>
          </cell>
          <cell r="F39">
            <v>392799.93</v>
          </cell>
          <cell r="G39">
            <v>860900</v>
          </cell>
          <cell r="H39">
            <v>915734</v>
          </cell>
        </row>
        <row r="91">
          <cell r="B91" t="str">
            <v>PERSONNEL</v>
          </cell>
          <cell r="H91">
            <v>409325</v>
          </cell>
        </row>
        <row r="92">
          <cell r="B92" t="str">
            <v>SUPPLIES</v>
          </cell>
          <cell r="H92">
            <v>148500</v>
          </cell>
        </row>
        <row r="93">
          <cell r="B93" t="str">
            <v>MAINTENANCE</v>
          </cell>
          <cell r="H93">
            <v>164500</v>
          </cell>
        </row>
        <row r="94">
          <cell r="B94" t="str">
            <v>SERVICES</v>
          </cell>
          <cell r="H94">
            <v>110000</v>
          </cell>
        </row>
        <row r="95">
          <cell r="B95" t="str">
            <v>MINOR EQUIPMENT/PROJECTS</v>
          </cell>
          <cell r="H95">
            <v>0</v>
          </cell>
        </row>
        <row r="96">
          <cell r="B96" t="str">
            <v>CAPITAL OUTLAY</v>
          </cell>
          <cell r="H96">
            <v>83409</v>
          </cell>
        </row>
      </sheetData>
      <sheetData sheetId="9" refreshError="1"/>
      <sheetData sheetId="10">
        <row r="45">
          <cell r="C45">
            <v>2287772</v>
          </cell>
          <cell r="D45">
            <v>2367255.71</v>
          </cell>
          <cell r="E45">
            <v>2538216</v>
          </cell>
          <cell r="F45">
            <v>1191072.32</v>
          </cell>
          <cell r="G45">
            <v>2753426</v>
          </cell>
          <cell r="H45">
            <v>3178735</v>
          </cell>
        </row>
        <row r="84">
          <cell r="B84" t="str">
            <v>PERSONNEL</v>
          </cell>
          <cell r="H84">
            <v>465995</v>
          </cell>
        </row>
        <row r="85">
          <cell r="B85" t="str">
            <v>SUPPLIES</v>
          </cell>
          <cell r="H85">
            <v>93200</v>
          </cell>
        </row>
        <row r="86">
          <cell r="B86" t="str">
            <v>MAINTENANCE</v>
          </cell>
          <cell r="H86">
            <v>94000</v>
          </cell>
        </row>
        <row r="87">
          <cell r="B87" t="str">
            <v>SERVICES</v>
          </cell>
          <cell r="H87">
            <v>2143519</v>
          </cell>
        </row>
        <row r="88">
          <cell r="B88" t="str">
            <v>MINOR EQUIPMENT/PROJECTS</v>
          </cell>
          <cell r="H88">
            <v>0</v>
          </cell>
        </row>
        <row r="89">
          <cell r="B89" t="str">
            <v>CAPITAL OUTLAY</v>
          </cell>
          <cell r="H89">
            <v>382021</v>
          </cell>
        </row>
      </sheetData>
      <sheetData sheetId="11" refreshError="1"/>
      <sheetData sheetId="12">
        <row r="44">
          <cell r="C44">
            <v>744599</v>
          </cell>
          <cell r="D44">
            <v>725009.78</v>
          </cell>
          <cell r="E44">
            <v>537562</v>
          </cell>
          <cell r="F44">
            <v>217981.62000000008</v>
          </cell>
          <cell r="G44">
            <v>540222</v>
          </cell>
          <cell r="H44">
            <v>385519</v>
          </cell>
        </row>
        <row r="77">
          <cell r="B77" t="str">
            <v>PERSONNEL</v>
          </cell>
          <cell r="H77">
            <v>153766</v>
          </cell>
        </row>
        <row r="78">
          <cell r="B78" t="str">
            <v>SUPPLIES</v>
          </cell>
          <cell r="H78">
            <v>54050</v>
          </cell>
        </row>
        <row r="79">
          <cell r="B79" t="str">
            <v>MAINTENANCE</v>
          </cell>
          <cell r="H79">
            <v>82100</v>
          </cell>
        </row>
        <row r="80">
          <cell r="B80" t="str">
            <v>SERVICES</v>
          </cell>
          <cell r="H80">
            <v>95603</v>
          </cell>
        </row>
        <row r="81">
          <cell r="B81" t="str">
            <v>CAPITAL OUTLAY</v>
          </cell>
          <cell r="H81">
            <v>0</v>
          </cell>
        </row>
      </sheetData>
      <sheetData sheetId="13" refreshError="1"/>
      <sheetData sheetId="14">
        <row r="15">
          <cell r="C15">
            <v>1254786</v>
          </cell>
          <cell r="D15">
            <v>1254785.92</v>
          </cell>
          <cell r="E15">
            <v>1359945</v>
          </cell>
          <cell r="F15">
            <v>773641.03</v>
          </cell>
          <cell r="G15">
            <v>1459945</v>
          </cell>
          <cell r="H15">
            <v>1360268.8216623999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enues"/>
      <sheetName val="Revenues Graph"/>
    </sheetNames>
    <sheetDataSet>
      <sheetData sheetId="0">
        <row r="3">
          <cell r="A3" t="str">
            <v>CITY OF GAINESVILLE</v>
          </cell>
        </row>
        <row r="4">
          <cell r="A4" t="str">
            <v>BUDGET 2025-2026</v>
          </cell>
        </row>
        <row r="5">
          <cell r="A5" t="str">
            <v>SOLID WASTE FUND - REVENUES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8-23-33"/>
      <sheetName val="68-23-34"/>
      <sheetName val="68-23-37"/>
      <sheetName val="68-23-38"/>
      <sheetName val="68-23-33 Book"/>
      <sheetName val="68-23-34 Book"/>
      <sheetName val="68-23-37 Book"/>
      <sheetName val="68-23-38 Book"/>
    </sheetNames>
    <sheetDataSet>
      <sheetData sheetId="0">
        <row r="10">
          <cell r="A10" t="str">
            <v>560-50-30-51101</v>
          </cell>
        </row>
        <row r="67">
          <cell r="D67">
            <v>2022</v>
          </cell>
          <cell r="E67">
            <v>2023</v>
          </cell>
          <cell r="F67">
            <v>2024</v>
          </cell>
          <cell r="G67">
            <v>2025</v>
          </cell>
          <cell r="H67">
            <v>2026</v>
          </cell>
        </row>
        <row r="69">
          <cell r="D69">
            <v>11866</v>
          </cell>
          <cell r="E69">
            <v>13400</v>
          </cell>
          <cell r="F69">
            <v>13600</v>
          </cell>
          <cell r="G69">
            <v>13600</v>
          </cell>
          <cell r="H69"/>
        </row>
        <row r="73">
          <cell r="B73" t="str">
            <v>POSITION</v>
          </cell>
          <cell r="D73">
            <v>2022</v>
          </cell>
          <cell r="E73">
            <v>2023</v>
          </cell>
          <cell r="F73">
            <v>2024</v>
          </cell>
          <cell r="G73">
            <v>2025</v>
          </cell>
          <cell r="H73">
            <v>2026</v>
          </cell>
        </row>
        <row r="75">
          <cell r="B75" t="str">
            <v>GENERAL SERVICES DIRECTOR</v>
          </cell>
          <cell r="D75">
            <v>1</v>
          </cell>
          <cell r="E75">
            <v>1</v>
          </cell>
          <cell r="F75">
            <v>1</v>
          </cell>
          <cell r="G75">
            <v>1</v>
          </cell>
          <cell r="H75"/>
        </row>
        <row r="76">
          <cell r="B76" t="str">
            <v>SOLID WASTE CREW SUPERVISOR</v>
          </cell>
          <cell r="D76">
            <v>1</v>
          </cell>
          <cell r="E76">
            <v>1</v>
          </cell>
          <cell r="F76">
            <v>1</v>
          </cell>
          <cell r="G76">
            <v>1</v>
          </cell>
          <cell r="H76"/>
        </row>
        <row r="77">
          <cell r="B77" t="str">
            <v>ADMINISTRATIVE ASSISTANT/OFFICE SUPERVISOR</v>
          </cell>
          <cell r="D77">
            <v>1</v>
          </cell>
          <cell r="E77">
            <v>1</v>
          </cell>
          <cell r="F77">
            <v>1</v>
          </cell>
          <cell r="G77">
            <v>1</v>
          </cell>
          <cell r="H77"/>
        </row>
        <row r="78">
          <cell r="B78" t="str">
            <v xml:space="preserve">HEAVY EQUIPMENT OPERATOR </v>
          </cell>
          <cell r="D78">
            <v>2</v>
          </cell>
          <cell r="E78">
            <v>2</v>
          </cell>
          <cell r="F78">
            <v>2</v>
          </cell>
          <cell r="G78">
            <v>3</v>
          </cell>
          <cell r="H78"/>
        </row>
        <row r="79">
          <cell r="B79" t="str">
            <v>MAINTENANCE WORKER II</v>
          </cell>
          <cell r="D79">
            <v>1</v>
          </cell>
          <cell r="E79">
            <v>1</v>
          </cell>
          <cell r="F79">
            <v>1</v>
          </cell>
          <cell r="G79">
            <v>0</v>
          </cell>
          <cell r="H79"/>
        </row>
      </sheetData>
      <sheetData sheetId="1">
        <row r="10">
          <cell r="A10" t="str">
            <v>560-50-32-51101</v>
          </cell>
        </row>
        <row r="61">
          <cell r="D61">
            <v>2022</v>
          </cell>
          <cell r="E61">
            <v>2023</v>
          </cell>
          <cell r="F61">
            <v>2024</v>
          </cell>
          <cell r="G61">
            <v>2025</v>
          </cell>
          <cell r="H61">
            <v>2026</v>
          </cell>
        </row>
        <row r="63">
          <cell r="D63">
            <v>3020</v>
          </cell>
          <cell r="E63">
            <v>3000</v>
          </cell>
          <cell r="F63">
            <v>3000</v>
          </cell>
          <cell r="G63">
            <v>3000</v>
          </cell>
          <cell r="H63"/>
        </row>
        <row r="64">
          <cell r="D64">
            <v>33000</v>
          </cell>
          <cell r="E64">
            <v>34000</v>
          </cell>
          <cell r="F64">
            <v>33900</v>
          </cell>
          <cell r="G64">
            <v>35000</v>
          </cell>
          <cell r="H64"/>
        </row>
        <row r="68">
          <cell r="B68" t="str">
            <v>POSITION</v>
          </cell>
          <cell r="D68">
            <v>2022</v>
          </cell>
          <cell r="E68">
            <v>2023</v>
          </cell>
          <cell r="F68">
            <v>2024</v>
          </cell>
          <cell r="G68">
            <v>2025</v>
          </cell>
          <cell r="H68">
            <v>2026</v>
          </cell>
        </row>
        <row r="70">
          <cell r="D70">
            <v>2</v>
          </cell>
          <cell r="E70">
            <v>3</v>
          </cell>
          <cell r="F70">
            <v>3</v>
          </cell>
          <cell r="G70">
            <v>5</v>
          </cell>
        </row>
      </sheetData>
      <sheetData sheetId="2">
        <row r="10">
          <cell r="A10" t="str">
            <v>560-50-31-51101</v>
          </cell>
        </row>
        <row r="60">
          <cell r="D60">
            <v>2022</v>
          </cell>
          <cell r="E60">
            <v>2023</v>
          </cell>
          <cell r="F60">
            <v>2024</v>
          </cell>
          <cell r="G60">
            <v>2025</v>
          </cell>
          <cell r="H60">
            <v>2026</v>
          </cell>
        </row>
        <row r="62">
          <cell r="D62">
            <v>20693</v>
          </cell>
          <cell r="E62">
            <v>21750</v>
          </cell>
          <cell r="F62">
            <v>23700</v>
          </cell>
          <cell r="G62">
            <v>24500</v>
          </cell>
          <cell r="H62"/>
        </row>
        <row r="63">
          <cell r="D63">
            <v>230</v>
          </cell>
          <cell r="E63">
            <v>304</v>
          </cell>
          <cell r="F63">
            <v>315</v>
          </cell>
          <cell r="G63">
            <v>315</v>
          </cell>
          <cell r="H63"/>
        </row>
        <row r="66">
          <cell r="B66" t="str">
            <v>POSITION</v>
          </cell>
        </row>
        <row r="67">
          <cell r="D67">
            <v>2022</v>
          </cell>
          <cell r="E67">
            <v>2023</v>
          </cell>
          <cell r="F67">
            <v>2024</v>
          </cell>
          <cell r="G67">
            <v>2025</v>
          </cell>
          <cell r="H67">
            <v>2026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/>
        </row>
        <row r="70">
          <cell r="D70">
            <v>5</v>
          </cell>
          <cell r="E70">
            <v>5</v>
          </cell>
          <cell r="F70">
            <v>5</v>
          </cell>
          <cell r="G70">
            <v>5</v>
          </cell>
          <cell r="H70"/>
        </row>
      </sheetData>
      <sheetData sheetId="3">
        <row r="10">
          <cell r="A10" t="str">
            <v>560-50-33-51101</v>
          </cell>
        </row>
        <row r="60">
          <cell r="D60">
            <v>2022</v>
          </cell>
          <cell r="E60">
            <v>2023</v>
          </cell>
          <cell r="F60">
            <v>2024</v>
          </cell>
          <cell r="G60">
            <v>2025</v>
          </cell>
          <cell r="H60">
            <v>2026</v>
          </cell>
        </row>
        <row r="62">
          <cell r="D62">
            <v>1650</v>
          </cell>
          <cell r="E62">
            <v>1660</v>
          </cell>
          <cell r="F62">
            <v>1800</v>
          </cell>
          <cell r="G62">
            <v>1934</v>
          </cell>
          <cell r="H62"/>
        </row>
        <row r="66">
          <cell r="B66" t="str">
            <v>POSITION</v>
          </cell>
          <cell r="D66">
            <v>2022</v>
          </cell>
          <cell r="E66">
            <v>2023</v>
          </cell>
          <cell r="F66">
            <v>2024</v>
          </cell>
          <cell r="G66">
            <v>2025</v>
          </cell>
          <cell r="H66">
            <v>2026</v>
          </cell>
        </row>
        <row r="68">
          <cell r="D68">
            <v>1</v>
          </cell>
          <cell r="E68">
            <v>1</v>
          </cell>
          <cell r="F68">
            <v>2</v>
          </cell>
          <cell r="G68">
            <v>2</v>
          </cell>
          <cell r="H68"/>
        </row>
        <row r="69">
          <cell r="D69">
            <v>1</v>
          </cell>
          <cell r="E69">
            <v>1</v>
          </cell>
          <cell r="F69">
            <v>0</v>
          </cell>
          <cell r="G69">
            <v>0</v>
          </cell>
          <cell r="H69"/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9"/>
  <sheetViews>
    <sheetView zoomScale="98" zoomScaleNormal="98" workbookViewId="0">
      <selection activeCell="F26" sqref="F26"/>
    </sheetView>
  </sheetViews>
  <sheetFormatPr defaultRowHeight="15" x14ac:dyDescent="0.25"/>
  <cols>
    <col min="1" max="1" width="27.7109375" customWidth="1"/>
    <col min="2" max="4" width="9.85546875" bestFit="1" customWidth="1"/>
    <col min="5" max="5" width="11.42578125" bestFit="1" customWidth="1"/>
    <col min="6" max="6" width="9.85546875" bestFit="1" customWidth="1"/>
    <col min="7" max="7" width="10.5703125" bestFit="1" customWidth="1"/>
  </cols>
  <sheetData>
    <row r="1" spans="1:7" x14ac:dyDescent="0.25">
      <c r="A1" s="159" t="s">
        <v>0</v>
      </c>
      <c r="B1" s="159"/>
      <c r="C1" s="159"/>
      <c r="D1" s="159"/>
      <c r="E1" s="159"/>
      <c r="F1" s="159"/>
      <c r="G1" s="159"/>
    </row>
    <row r="2" spans="1:7" x14ac:dyDescent="0.25">
      <c r="A2" s="159" t="s">
        <v>483</v>
      </c>
      <c r="B2" s="159"/>
      <c r="C2" s="159"/>
      <c r="D2" s="159"/>
      <c r="E2" s="159"/>
      <c r="F2" s="159"/>
      <c r="G2" s="159"/>
    </row>
    <row r="3" spans="1:7" x14ac:dyDescent="0.25">
      <c r="A3" s="159" t="s">
        <v>44</v>
      </c>
      <c r="B3" s="159"/>
      <c r="C3" s="159"/>
      <c r="D3" s="159"/>
      <c r="E3" s="159"/>
      <c r="F3" s="159"/>
      <c r="G3" s="159"/>
    </row>
    <row r="4" spans="1:7" x14ac:dyDescent="0.25">
      <c r="A4" s="90"/>
      <c r="B4" s="90"/>
      <c r="C4" s="90"/>
      <c r="D4" s="90"/>
      <c r="E4" s="90"/>
      <c r="F4" s="90"/>
      <c r="G4" s="39"/>
    </row>
    <row r="5" spans="1:7" x14ac:dyDescent="0.25">
      <c r="A5" s="123"/>
      <c r="B5" s="122" t="s">
        <v>469</v>
      </c>
      <c r="C5" s="122" t="s">
        <v>469</v>
      </c>
      <c r="D5" s="122" t="s">
        <v>470</v>
      </c>
      <c r="E5" s="122" t="s">
        <v>470</v>
      </c>
      <c r="F5" s="122" t="s">
        <v>470</v>
      </c>
      <c r="G5" s="122" t="s">
        <v>55</v>
      </c>
    </row>
    <row r="6" spans="1:7" x14ac:dyDescent="0.25">
      <c r="A6" s="123"/>
      <c r="B6" s="122" t="s">
        <v>471</v>
      </c>
      <c r="C6" s="122" t="s">
        <v>472</v>
      </c>
      <c r="D6" s="122" t="s">
        <v>473</v>
      </c>
      <c r="E6" s="122" t="s">
        <v>472</v>
      </c>
      <c r="F6" s="122" t="s">
        <v>471</v>
      </c>
      <c r="G6" s="124" t="s">
        <v>474</v>
      </c>
    </row>
    <row r="7" spans="1:7" ht="15.75" thickBot="1" x14ac:dyDescent="0.3">
      <c r="A7" s="123"/>
      <c r="B7" s="126" t="s">
        <v>11</v>
      </c>
      <c r="C7" s="126"/>
      <c r="D7" s="126" t="s">
        <v>14</v>
      </c>
      <c r="E7" s="126" t="s">
        <v>475</v>
      </c>
      <c r="F7" s="126" t="s">
        <v>14</v>
      </c>
      <c r="G7" s="126" t="s">
        <v>14</v>
      </c>
    </row>
    <row r="8" spans="1:7" ht="15.75" thickTop="1" x14ac:dyDescent="0.25">
      <c r="A8" s="36" t="s">
        <v>39</v>
      </c>
      <c r="B8" s="37">
        <v>16155221</v>
      </c>
      <c r="C8" s="37">
        <v>16155221</v>
      </c>
      <c r="D8" s="38">
        <f>C8+C26</f>
        <v>18845261.140000001</v>
      </c>
      <c r="E8" s="38">
        <v>18845261</v>
      </c>
      <c r="F8" s="38">
        <v>18845261</v>
      </c>
      <c r="G8" s="38">
        <f>F8+F26</f>
        <v>16646413</v>
      </c>
    </row>
    <row r="9" spans="1:7" ht="15.75" thickBot="1" x14ac:dyDescent="0.3">
      <c r="A9" s="25" t="s">
        <v>40</v>
      </c>
      <c r="B9" s="38">
        <f>'W&amp;S Revenue'!C42</f>
        <v>10513155</v>
      </c>
      <c r="C9" s="38">
        <f>'W&amp;S Revenue'!D42</f>
        <v>11388217.129999999</v>
      </c>
      <c r="D9" s="38">
        <f>'W&amp;S Revenue'!E42</f>
        <v>10643780</v>
      </c>
      <c r="E9" s="38">
        <f>'W&amp;S Revenue'!F42</f>
        <v>5683960.1099999994</v>
      </c>
      <c r="F9" s="38">
        <f>'W&amp;S Revenue'!G42</f>
        <v>10649503</v>
      </c>
      <c r="G9" s="38">
        <f>'W&amp;S Revenue'!H42</f>
        <v>11277705</v>
      </c>
    </row>
    <row r="10" spans="1:7" ht="16.5" thickTop="1" thickBot="1" x14ac:dyDescent="0.3">
      <c r="A10" s="31" t="s">
        <v>41</v>
      </c>
      <c r="B10" s="33">
        <f t="shared" ref="B10:G10" si="0">SUM(B8:B9)</f>
        <v>26668376</v>
      </c>
      <c r="C10" s="33">
        <f t="shared" si="0"/>
        <v>27543438.129999999</v>
      </c>
      <c r="D10" s="33">
        <f>SUM(D8:D9)</f>
        <v>29489041.140000001</v>
      </c>
      <c r="E10" s="33">
        <f t="shared" si="0"/>
        <v>24529221.109999999</v>
      </c>
      <c r="F10" s="33">
        <f t="shared" si="0"/>
        <v>29494764</v>
      </c>
      <c r="G10" s="33">
        <f t="shared" si="0"/>
        <v>27924118</v>
      </c>
    </row>
    <row r="11" spans="1:7" ht="15.75" thickTop="1" x14ac:dyDescent="0.25">
      <c r="A11" s="25" t="s">
        <v>34</v>
      </c>
      <c r="B11" s="38"/>
      <c r="C11" s="38"/>
      <c r="D11" s="38"/>
      <c r="E11" s="38"/>
      <c r="F11" s="38"/>
      <c r="G11" s="25"/>
    </row>
    <row r="12" spans="1:7" x14ac:dyDescent="0.25">
      <c r="A12" s="25" t="s">
        <v>528</v>
      </c>
      <c r="B12" s="24">
        <f>'30-10 Adm'!C46</f>
        <v>377601</v>
      </c>
      <c r="C12" s="24">
        <f>'30-10 Adm'!D46</f>
        <v>338863.03</v>
      </c>
      <c r="D12" s="24">
        <f>'30-10 Adm'!E46</f>
        <v>397459</v>
      </c>
      <c r="E12" s="24">
        <f>'30-10 Adm'!F46</f>
        <v>189477.84000000005</v>
      </c>
      <c r="F12" s="24">
        <f>'30-10 Adm'!G46</f>
        <v>397137</v>
      </c>
      <c r="G12" s="24">
        <f>'30-10 Adm'!H46</f>
        <v>425375</v>
      </c>
    </row>
    <row r="13" spans="1:7" x14ac:dyDescent="0.25">
      <c r="A13" s="25" t="s">
        <v>529</v>
      </c>
      <c r="B13" s="24">
        <f>'30-22 Cust'!C38</f>
        <v>429420</v>
      </c>
      <c r="C13" s="24">
        <f>'30-22 Cust'!D38</f>
        <v>357594.04999999993</v>
      </c>
      <c r="D13" s="24">
        <f>'30-22 Cust'!E38</f>
        <v>394714</v>
      </c>
      <c r="E13" s="24">
        <f>'30-22 Cust'!F38</f>
        <v>234748.95999999996</v>
      </c>
      <c r="F13" s="24">
        <f>'30-22 Cust'!G38</f>
        <v>406195</v>
      </c>
      <c r="G13" s="24">
        <f>'30-22 Cust'!H38</f>
        <v>404470</v>
      </c>
    </row>
    <row r="14" spans="1:7" x14ac:dyDescent="0.25">
      <c r="A14" s="25" t="s">
        <v>530</v>
      </c>
      <c r="B14" s="24">
        <f>'30-23 Dist'!C50</f>
        <v>1024031</v>
      </c>
      <c r="C14" s="24">
        <f>'30-23 Dist'!D50</f>
        <v>959115.21</v>
      </c>
      <c r="D14" s="24">
        <f>'30-23 Dist'!E50</f>
        <v>1098320</v>
      </c>
      <c r="E14" s="24">
        <f>'30-23 Dist'!F50</f>
        <v>557697.84</v>
      </c>
      <c r="F14" s="24">
        <f>'30-23 Dist'!G50</f>
        <v>1075057</v>
      </c>
      <c r="G14" s="24">
        <f>'30-23 Dist'!H50</f>
        <v>974977</v>
      </c>
    </row>
    <row r="15" spans="1:7" x14ac:dyDescent="0.25">
      <c r="A15" s="25" t="s">
        <v>531</v>
      </c>
      <c r="B15" s="24">
        <f>'30-24 Prod'!C45</f>
        <v>1225174</v>
      </c>
      <c r="C15" s="24">
        <f>'30-24 Prod'!D45</f>
        <v>1157705.42</v>
      </c>
      <c r="D15" s="24">
        <f>'30-24 Prod'!E45</f>
        <v>1293759</v>
      </c>
      <c r="E15" s="24">
        <f>'30-24 Prod'!F45</f>
        <v>594747.00999999989</v>
      </c>
      <c r="F15" s="24">
        <f>'30-24 Prod'!G45</f>
        <v>1300128</v>
      </c>
      <c r="G15" s="24">
        <f>'30-24 Prod'!H45</f>
        <v>1170618</v>
      </c>
    </row>
    <row r="16" spans="1:7" x14ac:dyDescent="0.25">
      <c r="A16" s="25" t="s">
        <v>532</v>
      </c>
      <c r="B16" s="24">
        <f>'30-25 Moss'!C47</f>
        <v>916759</v>
      </c>
      <c r="C16" s="24">
        <f>'30-25 Moss'!D47</f>
        <v>709755.76</v>
      </c>
      <c r="D16" s="24">
        <f>'30-25 Moss'!E47</f>
        <v>1024370</v>
      </c>
      <c r="E16" s="24">
        <f>'30-25 Moss'!F47</f>
        <v>307284.63</v>
      </c>
      <c r="F16" s="24">
        <f>'30-25 Moss'!G47</f>
        <v>1044930</v>
      </c>
      <c r="G16" s="24">
        <f>'30-25 Moss'!H47</f>
        <v>890965</v>
      </c>
    </row>
    <row r="17" spans="1:7" x14ac:dyDescent="0.25">
      <c r="A17" s="25" t="s">
        <v>533</v>
      </c>
      <c r="B17" s="24">
        <f>'30-26 Coll'!C49</f>
        <v>754970</v>
      </c>
      <c r="C17" s="24">
        <f>'30-26 Coll'!D49</f>
        <v>687050.65</v>
      </c>
      <c r="D17" s="24">
        <f>'30-26 Coll'!E49</f>
        <v>1865250</v>
      </c>
      <c r="E17" s="24">
        <f>'30-26 Coll'!F49</f>
        <v>329750.71999999991</v>
      </c>
      <c r="F17" s="24">
        <f>'30-26 Coll'!G49</f>
        <v>1855893</v>
      </c>
      <c r="G17" s="24">
        <f>'30-26 Coll'!H49</f>
        <v>1133830</v>
      </c>
    </row>
    <row r="18" spans="1:7" x14ac:dyDescent="0.25">
      <c r="A18" s="25" t="s">
        <v>534</v>
      </c>
      <c r="B18" s="24">
        <f>'30-27 Waste T'!C59</f>
        <v>967302</v>
      </c>
      <c r="C18" s="24">
        <f>'30-27 Waste T'!D59</f>
        <v>823520.6</v>
      </c>
      <c r="D18" s="24">
        <f>'30-27 Waste T'!E59</f>
        <v>1103626</v>
      </c>
      <c r="E18" s="24">
        <f>'30-27 Waste T'!F59</f>
        <v>547439.68999999994</v>
      </c>
      <c r="F18" s="24">
        <f>'30-27 Waste T'!G59</f>
        <v>1104388</v>
      </c>
      <c r="G18" s="24">
        <f>'30-27 Waste T'!H59</f>
        <v>1061321</v>
      </c>
    </row>
    <row r="19" spans="1:7" x14ac:dyDescent="0.25">
      <c r="A19" s="25" t="s">
        <v>535</v>
      </c>
      <c r="B19" s="24">
        <f>'30-28 Pre-Tr'!C38</f>
        <v>99318</v>
      </c>
      <c r="C19" s="24">
        <f>'30-28 Pre-Tr'!D38</f>
        <v>95201.909999999989</v>
      </c>
      <c r="D19" s="24">
        <f>'30-28 Pre-Tr'!E38</f>
        <v>112471</v>
      </c>
      <c r="E19" s="24">
        <f>'30-28 Pre-Tr'!F38</f>
        <v>40407.920000000013</v>
      </c>
      <c r="F19" s="24">
        <f>'30-28 Pre-Tr'!G38</f>
        <v>112272</v>
      </c>
      <c r="G19" s="24">
        <f>'30-28 Pre-Tr'!H38</f>
        <v>111048</v>
      </c>
    </row>
    <row r="20" spans="1:7" ht="15.75" thickBot="1" x14ac:dyDescent="0.3">
      <c r="A20" s="25" t="s">
        <v>536</v>
      </c>
      <c r="B20" s="24">
        <f>'501-70-99 Non Dept'!C30</f>
        <v>4591255</v>
      </c>
      <c r="C20" s="24">
        <f>'501-70-99 Non Dept'!D30</f>
        <v>3569370.36</v>
      </c>
      <c r="D20" s="24">
        <f>'501-70-99 Non Dept'!E30</f>
        <v>5552351</v>
      </c>
      <c r="E20" s="24">
        <f>'501-70-99 Non Dept'!F30</f>
        <v>3861697.2299999995</v>
      </c>
      <c r="F20" s="24">
        <f>'501-70-99 Non Dept'!G30</f>
        <v>5552351</v>
      </c>
      <c r="G20" s="24">
        <f>'501-70-99 Non Dept'!H30</f>
        <v>5066100.354878</v>
      </c>
    </row>
    <row r="21" spans="1:7" ht="16.5" thickTop="1" thickBot="1" x14ac:dyDescent="0.3">
      <c r="A21" s="31" t="s">
        <v>35</v>
      </c>
      <c r="B21" s="33">
        <f t="shared" ref="B21:G21" si="1">SUM(B12:B20)</f>
        <v>10385830</v>
      </c>
      <c r="C21" s="33">
        <f t="shared" si="1"/>
        <v>8698176.9900000002</v>
      </c>
      <c r="D21" s="33">
        <f t="shared" si="1"/>
        <v>12842320</v>
      </c>
      <c r="E21" s="33">
        <f t="shared" si="1"/>
        <v>6663251.8399999989</v>
      </c>
      <c r="F21" s="33">
        <f t="shared" si="1"/>
        <v>12848351</v>
      </c>
      <c r="G21" s="33">
        <f t="shared" si="1"/>
        <v>11238704.354878001</v>
      </c>
    </row>
    <row r="22" spans="1:7" ht="15.75" thickTop="1" x14ac:dyDescent="0.25">
      <c r="A22" s="25"/>
      <c r="B22" s="38"/>
      <c r="C22" s="38"/>
      <c r="D22" s="38"/>
      <c r="E22" s="38"/>
      <c r="F22" s="38"/>
      <c r="G22" s="25"/>
    </row>
    <row r="23" spans="1:7" x14ac:dyDescent="0.25">
      <c r="A23" s="35" t="s">
        <v>36</v>
      </c>
      <c r="B23" s="38">
        <f t="shared" ref="B23:G23" si="2">B10-B21</f>
        <v>16282546</v>
      </c>
      <c r="C23" s="38">
        <f t="shared" si="2"/>
        <v>18845261.140000001</v>
      </c>
      <c r="D23" s="38">
        <f t="shared" si="2"/>
        <v>16646721.140000001</v>
      </c>
      <c r="E23" s="38">
        <f t="shared" si="2"/>
        <v>17865969.27</v>
      </c>
      <c r="F23" s="38">
        <f t="shared" si="2"/>
        <v>16646413</v>
      </c>
      <c r="G23" s="38">
        <f t="shared" si="2"/>
        <v>16685413.645121999</v>
      </c>
    </row>
    <row r="24" spans="1:7" x14ac:dyDescent="0.25">
      <c r="A24" s="25"/>
      <c r="B24" s="38"/>
      <c r="C24" s="38"/>
      <c r="D24" s="38"/>
      <c r="E24" s="38"/>
      <c r="F24" s="38"/>
      <c r="G24" s="25"/>
    </row>
    <row r="25" spans="1:7" x14ac:dyDescent="0.25">
      <c r="A25" s="35" t="s">
        <v>37</v>
      </c>
      <c r="B25" s="38"/>
      <c r="C25" s="38"/>
      <c r="D25" s="38"/>
      <c r="E25" s="38"/>
      <c r="F25" s="38"/>
      <c r="G25" s="25"/>
    </row>
    <row r="26" spans="1:7" x14ac:dyDescent="0.25">
      <c r="A26" s="25" t="s">
        <v>38</v>
      </c>
      <c r="B26" s="38">
        <f t="shared" ref="B26:G26" si="3">B23-B8</f>
        <v>127325</v>
      </c>
      <c r="C26" s="38">
        <f t="shared" si="3"/>
        <v>2690040.1400000006</v>
      </c>
      <c r="D26" s="38">
        <f t="shared" si="3"/>
        <v>-2198540</v>
      </c>
      <c r="E26" s="38">
        <f t="shared" si="3"/>
        <v>-979291.73000000045</v>
      </c>
      <c r="F26" s="38">
        <f t="shared" si="3"/>
        <v>-2198848</v>
      </c>
      <c r="G26" s="38">
        <f t="shared" si="3"/>
        <v>39000.645121999085</v>
      </c>
    </row>
    <row r="29" spans="1:7" x14ac:dyDescent="0.25">
      <c r="A29" s="158"/>
      <c r="B29" s="158"/>
      <c r="C29" s="158"/>
      <c r="D29" s="158"/>
      <c r="E29" s="158"/>
      <c r="F29" s="158"/>
    </row>
  </sheetData>
  <mergeCells count="4">
    <mergeCell ref="A29:F29"/>
    <mergeCell ref="A1:G1"/>
    <mergeCell ref="A2:G2"/>
    <mergeCell ref="A3:G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L115"/>
  <sheetViews>
    <sheetView topLeftCell="A37" zoomScaleNormal="100" workbookViewId="0">
      <selection activeCell="G57" sqref="G57"/>
    </sheetView>
  </sheetViews>
  <sheetFormatPr defaultRowHeight="15" x14ac:dyDescent="0.25"/>
  <cols>
    <col min="1" max="1" width="13.140625" customWidth="1"/>
    <col min="2" max="2" width="30.28515625" customWidth="1"/>
    <col min="3" max="3" width="10.28515625" bestFit="1" customWidth="1"/>
    <col min="4" max="5" width="9.5703125" bestFit="1" customWidth="1"/>
    <col min="6" max="6" width="11.7109375" bestFit="1" customWidth="1"/>
    <col min="7" max="7" width="9.5703125" bestFit="1" customWidth="1"/>
    <col min="8" max="8" width="10.7109375" bestFit="1" customWidth="1"/>
  </cols>
  <sheetData>
    <row r="1" spans="1:12" x14ac:dyDescent="0.25">
      <c r="A1" s="159" t="s">
        <v>0</v>
      </c>
      <c r="B1" s="159"/>
      <c r="C1" s="159"/>
      <c r="D1" s="159"/>
      <c r="E1" s="159"/>
      <c r="F1" s="159"/>
      <c r="G1" s="159"/>
      <c r="H1" s="159"/>
    </row>
    <row r="2" spans="1:12" x14ac:dyDescent="0.25">
      <c r="A2" s="161" t="s">
        <v>483</v>
      </c>
      <c r="B2" s="161"/>
      <c r="C2" s="161"/>
      <c r="D2" s="161"/>
      <c r="E2" s="161"/>
      <c r="F2" s="161"/>
      <c r="G2" s="161"/>
      <c r="H2" s="161"/>
    </row>
    <row r="3" spans="1:12" x14ac:dyDescent="0.25">
      <c r="A3" s="159" t="s">
        <v>1</v>
      </c>
      <c r="B3" s="159"/>
      <c r="C3" s="159"/>
      <c r="D3" s="159"/>
      <c r="E3" s="159"/>
      <c r="F3" s="159"/>
      <c r="G3" s="159"/>
      <c r="H3" s="159"/>
    </row>
    <row r="4" spans="1:12" x14ac:dyDescent="0.25">
      <c r="A4" s="121"/>
      <c r="B4" s="121"/>
      <c r="C4" s="122" t="s">
        <v>469</v>
      </c>
      <c r="D4" s="122" t="s">
        <v>469</v>
      </c>
      <c r="E4" s="122" t="s">
        <v>470</v>
      </c>
      <c r="F4" s="122" t="s">
        <v>470</v>
      </c>
      <c r="G4" s="122" t="s">
        <v>470</v>
      </c>
      <c r="H4" s="122" t="s">
        <v>55</v>
      </c>
    </row>
    <row r="5" spans="1:12" x14ac:dyDescent="0.25">
      <c r="A5" s="123" t="s">
        <v>2</v>
      </c>
      <c r="B5" s="123" t="s">
        <v>3</v>
      </c>
      <c r="C5" s="122" t="s">
        <v>471</v>
      </c>
      <c r="D5" s="122" t="s">
        <v>472</v>
      </c>
      <c r="E5" s="122" t="s">
        <v>473</v>
      </c>
      <c r="F5" s="122" t="s">
        <v>472</v>
      </c>
      <c r="G5" s="122" t="s">
        <v>471</v>
      </c>
      <c r="H5" s="124" t="s">
        <v>474</v>
      </c>
    </row>
    <row r="6" spans="1:12" ht="15.75" thickBot="1" x14ac:dyDescent="0.3">
      <c r="A6" s="123" t="s">
        <v>4</v>
      </c>
      <c r="B6" s="125"/>
      <c r="C6" s="126" t="s">
        <v>11</v>
      </c>
      <c r="D6" s="126"/>
      <c r="E6" s="126" t="s">
        <v>14</v>
      </c>
      <c r="F6" s="126" t="s">
        <v>475</v>
      </c>
      <c r="G6" s="126" t="s">
        <v>14</v>
      </c>
      <c r="H6" s="126" t="s">
        <v>14</v>
      </c>
    </row>
    <row r="7" spans="1:12" ht="15.75" thickTop="1" x14ac:dyDescent="0.25">
      <c r="A7" s="26" t="s">
        <v>298</v>
      </c>
      <c r="B7" s="1" t="s">
        <v>307</v>
      </c>
      <c r="C7" s="68">
        <v>271832</v>
      </c>
      <c r="D7" s="4">
        <v>270632.09000000003</v>
      </c>
      <c r="E7" s="4">
        <v>282787</v>
      </c>
      <c r="F7" s="4">
        <v>133239.18</v>
      </c>
      <c r="G7" s="4">
        <v>282787</v>
      </c>
      <c r="H7" s="68">
        <v>290718</v>
      </c>
    </row>
    <row r="8" spans="1:12" x14ac:dyDescent="0.25">
      <c r="A8" s="1" t="s">
        <v>299</v>
      </c>
      <c r="B8" s="1" t="s">
        <v>308</v>
      </c>
      <c r="C8" s="68">
        <v>20000</v>
      </c>
      <c r="D8" s="4">
        <v>11651.65</v>
      </c>
      <c r="E8" s="4">
        <v>20000</v>
      </c>
      <c r="F8" s="4">
        <v>7934.9</v>
      </c>
      <c r="G8" s="4">
        <v>20000</v>
      </c>
      <c r="H8" s="68">
        <v>20000</v>
      </c>
    </row>
    <row r="9" spans="1:12" x14ac:dyDescent="0.25">
      <c r="A9" s="1" t="s">
        <v>300</v>
      </c>
      <c r="B9" s="1" t="s">
        <v>309</v>
      </c>
      <c r="C9" s="68">
        <v>6000</v>
      </c>
      <c r="D9" s="4">
        <v>4773.55</v>
      </c>
      <c r="E9" s="4">
        <v>6000</v>
      </c>
      <c r="F9" s="4">
        <v>2802.43</v>
      </c>
      <c r="G9" s="4">
        <v>6000</v>
      </c>
      <c r="H9" s="68">
        <v>6000</v>
      </c>
    </row>
    <row r="10" spans="1:12" x14ac:dyDescent="0.25">
      <c r="A10" s="1" t="s">
        <v>306</v>
      </c>
      <c r="B10" s="1" t="s">
        <v>315</v>
      </c>
      <c r="C10" s="68">
        <v>5451</v>
      </c>
      <c r="D10" s="68">
        <v>5447.08</v>
      </c>
      <c r="E10" s="68">
        <v>6370</v>
      </c>
      <c r="F10" s="68">
        <v>3045.23</v>
      </c>
      <c r="G10" s="68">
        <v>6353</v>
      </c>
      <c r="H10" s="68">
        <v>6370</v>
      </c>
    </row>
    <row r="11" spans="1:12" x14ac:dyDescent="0.25">
      <c r="A11" s="1" t="s">
        <v>301</v>
      </c>
      <c r="B11" s="1" t="s">
        <v>310</v>
      </c>
      <c r="C11" s="68">
        <v>840</v>
      </c>
      <c r="D11" s="4">
        <v>840</v>
      </c>
      <c r="E11" s="4">
        <v>1200</v>
      </c>
      <c r="F11" s="4">
        <v>1200</v>
      </c>
      <c r="G11" s="4">
        <v>1200</v>
      </c>
      <c r="H11" s="68">
        <v>1560</v>
      </c>
    </row>
    <row r="12" spans="1:12" x14ac:dyDescent="0.25">
      <c r="A12" s="1" t="s">
        <v>302</v>
      </c>
      <c r="B12" s="1" t="s">
        <v>311</v>
      </c>
      <c r="C12" s="68">
        <v>39925</v>
      </c>
      <c r="D12" s="4">
        <v>38610.26</v>
      </c>
      <c r="E12" s="4">
        <v>42329</v>
      </c>
      <c r="F12" s="4">
        <v>19786.61</v>
      </c>
      <c r="G12" s="4">
        <v>42329</v>
      </c>
      <c r="H12" s="68">
        <v>43568</v>
      </c>
    </row>
    <row r="13" spans="1:12" x14ac:dyDescent="0.25">
      <c r="A13" s="1" t="s">
        <v>303</v>
      </c>
      <c r="B13" s="1" t="s">
        <v>312</v>
      </c>
      <c r="C13" s="68">
        <v>22636</v>
      </c>
      <c r="D13" s="4">
        <v>21384.6</v>
      </c>
      <c r="E13" s="4">
        <v>24201</v>
      </c>
      <c r="F13" s="4">
        <v>10764.35</v>
      </c>
      <c r="G13" s="4">
        <v>24201</v>
      </c>
      <c r="H13" s="68">
        <v>24836</v>
      </c>
    </row>
    <row r="14" spans="1:12" x14ac:dyDescent="0.25">
      <c r="A14" s="1" t="s">
        <v>305</v>
      </c>
      <c r="B14" s="1" t="s">
        <v>314</v>
      </c>
      <c r="C14" s="68">
        <v>6659</v>
      </c>
      <c r="D14" s="68">
        <v>6358.76</v>
      </c>
      <c r="E14" s="68">
        <v>5252</v>
      </c>
      <c r="F14" s="68">
        <v>3273.57</v>
      </c>
      <c r="G14" s="68">
        <v>6031</v>
      </c>
      <c r="H14" s="68">
        <v>3506</v>
      </c>
    </row>
    <row r="15" spans="1:12" x14ac:dyDescent="0.25">
      <c r="A15" s="1" t="s">
        <v>304</v>
      </c>
      <c r="B15" s="1" t="s">
        <v>313</v>
      </c>
      <c r="C15" s="68">
        <v>47809</v>
      </c>
      <c r="D15" s="4">
        <v>47469.46</v>
      </c>
      <c r="E15" s="4">
        <v>53369</v>
      </c>
      <c r="F15" s="4">
        <v>44543.16</v>
      </c>
      <c r="G15" s="4">
        <v>53369</v>
      </c>
      <c r="H15" s="68">
        <v>60540</v>
      </c>
    </row>
    <row r="16" spans="1:12" x14ac:dyDescent="0.25">
      <c r="A16" s="5"/>
      <c r="B16" s="5" t="s">
        <v>6</v>
      </c>
      <c r="C16" s="6">
        <f>SUM(C7:C15)</f>
        <v>421152</v>
      </c>
      <c r="D16" s="6">
        <f t="shared" ref="D16:G16" si="0">SUM(D7:D15)</f>
        <v>407167.45000000007</v>
      </c>
      <c r="E16" s="6">
        <f t="shared" si="0"/>
        <v>441508</v>
      </c>
      <c r="F16" s="6">
        <f t="shared" si="0"/>
        <v>226589.43</v>
      </c>
      <c r="G16" s="6">
        <f t="shared" si="0"/>
        <v>442270</v>
      </c>
      <c r="H16" s="6">
        <f>SUM(H7:H15)</f>
        <v>457098</v>
      </c>
      <c r="I16" s="8"/>
      <c r="J16" s="8"/>
      <c r="K16" s="8"/>
      <c r="L16" s="8"/>
    </row>
    <row r="17" spans="1:8" x14ac:dyDescent="0.25">
      <c r="A17" s="1" t="s">
        <v>316</v>
      </c>
      <c r="B17" s="1" t="s">
        <v>327</v>
      </c>
      <c r="C17" s="66">
        <v>1400</v>
      </c>
      <c r="D17" s="68">
        <v>771.83</v>
      </c>
      <c r="E17" s="4">
        <v>1400</v>
      </c>
      <c r="F17" s="4">
        <v>478.06</v>
      </c>
      <c r="G17" s="4">
        <v>1400</v>
      </c>
      <c r="H17" s="68">
        <v>1400</v>
      </c>
    </row>
    <row r="18" spans="1:8" x14ac:dyDescent="0.25">
      <c r="A18" s="1" t="s">
        <v>317</v>
      </c>
      <c r="B18" s="1" t="s">
        <v>328</v>
      </c>
      <c r="C18" s="66">
        <v>200</v>
      </c>
      <c r="D18" s="68">
        <v>131.63</v>
      </c>
      <c r="E18" s="68">
        <v>200</v>
      </c>
      <c r="F18" s="68">
        <v>0</v>
      </c>
      <c r="G18" s="68">
        <v>200</v>
      </c>
      <c r="H18" s="68">
        <v>200</v>
      </c>
    </row>
    <row r="19" spans="1:8" x14ac:dyDescent="0.25">
      <c r="A19" s="1" t="s">
        <v>318</v>
      </c>
      <c r="B19" s="1" t="s">
        <v>329</v>
      </c>
      <c r="C19" s="66">
        <v>8000</v>
      </c>
      <c r="D19" s="68">
        <v>8985.35</v>
      </c>
      <c r="E19" s="4">
        <v>8000</v>
      </c>
      <c r="F19" s="4">
        <v>3259.47</v>
      </c>
      <c r="G19" s="4">
        <v>8000</v>
      </c>
      <c r="H19" s="68">
        <v>8000</v>
      </c>
    </row>
    <row r="20" spans="1:8" x14ac:dyDescent="0.25">
      <c r="A20" s="1" t="s">
        <v>319</v>
      </c>
      <c r="B20" s="1" t="s">
        <v>330</v>
      </c>
      <c r="C20" s="66">
        <v>1000</v>
      </c>
      <c r="D20" s="68">
        <v>398.77</v>
      </c>
      <c r="E20" s="4">
        <v>1000</v>
      </c>
      <c r="F20" s="4">
        <v>169.97</v>
      </c>
      <c r="G20" s="4">
        <v>1000</v>
      </c>
      <c r="H20" s="68">
        <v>1000</v>
      </c>
    </row>
    <row r="21" spans="1:8" x14ac:dyDescent="0.25">
      <c r="A21" s="1" t="s">
        <v>320</v>
      </c>
      <c r="B21" s="1" t="s">
        <v>331</v>
      </c>
      <c r="C21" s="66">
        <v>2600</v>
      </c>
      <c r="D21" s="68">
        <v>2771.69</v>
      </c>
      <c r="E21" s="68">
        <v>2600</v>
      </c>
      <c r="F21" s="68">
        <v>911.87</v>
      </c>
      <c r="G21" s="68">
        <v>2600</v>
      </c>
      <c r="H21" s="68">
        <v>2600</v>
      </c>
    </row>
    <row r="22" spans="1:8" x14ac:dyDescent="0.25">
      <c r="A22" s="1" t="s">
        <v>321</v>
      </c>
      <c r="B22" s="1" t="s">
        <v>332</v>
      </c>
      <c r="C22" s="68">
        <v>43000</v>
      </c>
      <c r="D22" s="68">
        <v>25929.41</v>
      </c>
      <c r="E22" s="4">
        <v>25000</v>
      </c>
      <c r="F22" s="4">
        <v>5394.47</v>
      </c>
      <c r="G22" s="4">
        <v>25000</v>
      </c>
      <c r="H22" s="68">
        <v>25000</v>
      </c>
    </row>
    <row r="23" spans="1:8" x14ac:dyDescent="0.25">
      <c r="A23" s="1" t="s">
        <v>322</v>
      </c>
      <c r="B23" s="1" t="s">
        <v>333</v>
      </c>
      <c r="C23" s="66">
        <v>900</v>
      </c>
      <c r="D23" s="68">
        <v>0</v>
      </c>
      <c r="E23" s="68">
        <v>900</v>
      </c>
      <c r="F23" s="4">
        <v>0</v>
      </c>
      <c r="G23" s="68">
        <v>900</v>
      </c>
      <c r="H23" s="68">
        <v>900</v>
      </c>
    </row>
    <row r="24" spans="1:8" x14ac:dyDescent="0.25">
      <c r="A24" s="1" t="s">
        <v>323</v>
      </c>
      <c r="B24" s="1" t="s">
        <v>334</v>
      </c>
      <c r="C24" s="66">
        <v>2200</v>
      </c>
      <c r="D24" s="68">
        <v>2633.71</v>
      </c>
      <c r="E24" s="4">
        <v>2200</v>
      </c>
      <c r="F24" s="4">
        <v>1085.3599999999999</v>
      </c>
      <c r="G24" s="4">
        <v>2200</v>
      </c>
      <c r="H24" s="68">
        <v>2200</v>
      </c>
    </row>
    <row r="25" spans="1:8" x14ac:dyDescent="0.25">
      <c r="A25" s="1" t="s">
        <v>324</v>
      </c>
      <c r="B25" s="1" t="s">
        <v>335</v>
      </c>
      <c r="C25" s="68">
        <v>15948</v>
      </c>
      <c r="D25" s="68">
        <v>17849.189999999999</v>
      </c>
      <c r="E25" s="68">
        <v>25000</v>
      </c>
      <c r="F25" s="68">
        <v>12052.72</v>
      </c>
      <c r="G25" s="68">
        <v>25000</v>
      </c>
      <c r="H25" s="68">
        <v>30000</v>
      </c>
    </row>
    <row r="26" spans="1:8" x14ac:dyDescent="0.25">
      <c r="A26" s="1" t="s">
        <v>325</v>
      </c>
      <c r="B26" s="1" t="s">
        <v>336</v>
      </c>
      <c r="C26" s="4">
        <v>2800</v>
      </c>
      <c r="D26" s="4">
        <v>117.9</v>
      </c>
      <c r="E26" s="4">
        <v>2800</v>
      </c>
      <c r="F26" s="4">
        <v>0</v>
      </c>
      <c r="G26" s="4">
        <v>2800</v>
      </c>
      <c r="H26" s="4">
        <v>2800</v>
      </c>
    </row>
    <row r="27" spans="1:8" x14ac:dyDescent="0.25">
      <c r="A27" s="1" t="s">
        <v>326</v>
      </c>
      <c r="B27" s="1" t="s">
        <v>337</v>
      </c>
      <c r="C27" s="66">
        <v>950</v>
      </c>
      <c r="D27" s="4">
        <v>927.18</v>
      </c>
      <c r="E27" s="4">
        <v>950</v>
      </c>
      <c r="F27" s="4">
        <v>562.44000000000005</v>
      </c>
      <c r="G27" s="4">
        <v>950</v>
      </c>
      <c r="H27" s="68">
        <v>950</v>
      </c>
    </row>
    <row r="28" spans="1:8" x14ac:dyDescent="0.25">
      <c r="A28" s="5"/>
      <c r="B28" s="5" t="s">
        <v>7</v>
      </c>
      <c r="C28" s="6">
        <f>SUM(C17:C27)</f>
        <v>78998</v>
      </c>
      <c r="D28" s="6">
        <f t="shared" ref="D28:G28" si="1">SUM(D17:D27)</f>
        <v>60516.66</v>
      </c>
      <c r="E28" s="6">
        <f t="shared" si="1"/>
        <v>70050</v>
      </c>
      <c r="F28" s="6">
        <f t="shared" si="1"/>
        <v>23914.359999999997</v>
      </c>
      <c r="G28" s="6">
        <f t="shared" si="1"/>
        <v>70050</v>
      </c>
      <c r="H28" s="6">
        <f>SUM(H17:H27)</f>
        <v>75050</v>
      </c>
    </row>
    <row r="29" spans="1:8" x14ac:dyDescent="0.25">
      <c r="A29" s="4" t="s">
        <v>338</v>
      </c>
      <c r="B29" s="4" t="s">
        <v>345</v>
      </c>
      <c r="C29" s="68">
        <v>11500</v>
      </c>
      <c r="D29" s="68">
        <v>7101.41</v>
      </c>
      <c r="E29" s="68">
        <v>11500</v>
      </c>
      <c r="F29" s="68">
        <v>3466.58</v>
      </c>
      <c r="G29" s="68">
        <v>11500</v>
      </c>
      <c r="H29" s="68">
        <v>11500</v>
      </c>
    </row>
    <row r="30" spans="1:8" x14ac:dyDescent="0.25">
      <c r="A30" s="4" t="s">
        <v>339</v>
      </c>
      <c r="B30" s="4" t="s">
        <v>346</v>
      </c>
      <c r="C30" s="67">
        <v>16000</v>
      </c>
      <c r="D30" s="4">
        <v>10885.4</v>
      </c>
      <c r="E30" s="4">
        <v>16000</v>
      </c>
      <c r="F30" s="4">
        <v>7876.84</v>
      </c>
      <c r="G30" s="4">
        <v>16000</v>
      </c>
      <c r="H30" s="68">
        <v>16000</v>
      </c>
    </row>
    <row r="31" spans="1:8" x14ac:dyDescent="0.25">
      <c r="A31" s="4" t="s">
        <v>340</v>
      </c>
      <c r="B31" s="4" t="s">
        <v>347</v>
      </c>
      <c r="C31" s="68">
        <v>3800</v>
      </c>
      <c r="D31" s="68">
        <v>283.47000000000003</v>
      </c>
      <c r="E31" s="68">
        <v>3800</v>
      </c>
      <c r="F31" s="68">
        <v>215.98</v>
      </c>
      <c r="G31" s="68">
        <v>3800</v>
      </c>
      <c r="H31" s="68">
        <v>3800</v>
      </c>
    </row>
    <row r="32" spans="1:8" x14ac:dyDescent="0.25">
      <c r="A32" s="4" t="s">
        <v>341</v>
      </c>
      <c r="B32" s="4" t="s">
        <v>348</v>
      </c>
      <c r="C32" s="67">
        <v>13476</v>
      </c>
      <c r="D32" s="68">
        <v>14530</v>
      </c>
      <c r="E32" s="68">
        <v>13476</v>
      </c>
      <c r="F32" s="4">
        <v>0</v>
      </c>
      <c r="G32" s="68">
        <v>13476</v>
      </c>
      <c r="H32" s="68">
        <v>13476</v>
      </c>
    </row>
    <row r="33" spans="1:9" x14ac:dyDescent="0.25">
      <c r="A33" s="4" t="s">
        <v>342</v>
      </c>
      <c r="B33" s="4" t="s">
        <v>349</v>
      </c>
      <c r="C33" s="68">
        <v>59000</v>
      </c>
      <c r="D33" s="68">
        <v>42803.29</v>
      </c>
      <c r="E33" s="68">
        <v>59000</v>
      </c>
      <c r="F33" s="68">
        <v>7250.72</v>
      </c>
      <c r="G33" s="68">
        <v>59000</v>
      </c>
      <c r="H33" s="68">
        <v>59000</v>
      </c>
    </row>
    <row r="34" spans="1:9" x14ac:dyDescent="0.25">
      <c r="A34" s="4" t="s">
        <v>343</v>
      </c>
      <c r="B34" s="4" t="s">
        <v>350</v>
      </c>
      <c r="C34" s="68">
        <v>0</v>
      </c>
      <c r="D34" s="68">
        <v>1647.55</v>
      </c>
      <c r="E34" s="68">
        <v>0</v>
      </c>
      <c r="F34" s="68">
        <v>0</v>
      </c>
      <c r="G34" s="68">
        <v>0</v>
      </c>
      <c r="H34" s="68">
        <v>0</v>
      </c>
    </row>
    <row r="35" spans="1:9" hidden="1" x14ac:dyDescent="0.25">
      <c r="A35" s="4" t="s">
        <v>344</v>
      </c>
      <c r="B35" s="4" t="s">
        <v>351</v>
      </c>
      <c r="C35" s="68">
        <v>0</v>
      </c>
      <c r="D35" s="68">
        <v>0</v>
      </c>
      <c r="E35" s="68">
        <v>0</v>
      </c>
      <c r="F35" s="68">
        <v>0</v>
      </c>
      <c r="G35" s="68">
        <v>0</v>
      </c>
      <c r="H35" s="68">
        <v>0</v>
      </c>
    </row>
    <row r="36" spans="1:9" x14ac:dyDescent="0.25">
      <c r="A36" s="5"/>
      <c r="B36" s="5" t="s">
        <v>8</v>
      </c>
      <c r="C36" s="6">
        <f>SUM(C29:C35)</f>
        <v>103776</v>
      </c>
      <c r="D36" s="6">
        <f t="shared" ref="D36:G36" si="2">SUM(D29:D35)</f>
        <v>77251.12000000001</v>
      </c>
      <c r="E36" s="6">
        <f t="shared" si="2"/>
        <v>103776</v>
      </c>
      <c r="F36" s="6">
        <f t="shared" si="2"/>
        <v>18810.12</v>
      </c>
      <c r="G36" s="6">
        <f t="shared" si="2"/>
        <v>103776</v>
      </c>
      <c r="H36" s="6">
        <f>SUM(H29:H35)</f>
        <v>103776</v>
      </c>
    </row>
    <row r="37" spans="1:9" x14ac:dyDescent="0.25">
      <c r="A37" s="1" t="s">
        <v>352</v>
      </c>
      <c r="B37" s="1" t="s">
        <v>367</v>
      </c>
      <c r="C37" s="68">
        <v>2100</v>
      </c>
      <c r="D37" s="68">
        <v>2240.77</v>
      </c>
      <c r="E37" s="68">
        <v>2100</v>
      </c>
      <c r="F37" s="68">
        <v>1022.43</v>
      </c>
      <c r="G37" s="68">
        <v>2100</v>
      </c>
      <c r="H37" s="68">
        <v>2300</v>
      </c>
      <c r="I37" s="87"/>
    </row>
    <row r="38" spans="1:9" x14ac:dyDescent="0.25">
      <c r="A38" s="1" t="s">
        <v>353</v>
      </c>
      <c r="B38" s="1" t="s">
        <v>368</v>
      </c>
      <c r="C38" s="68">
        <v>34125</v>
      </c>
      <c r="D38" s="68">
        <v>19776.16</v>
      </c>
      <c r="E38" s="68">
        <v>36111</v>
      </c>
      <c r="F38" s="68">
        <v>8799.6</v>
      </c>
      <c r="G38" s="68">
        <v>36111</v>
      </c>
      <c r="H38" s="68">
        <v>39343</v>
      </c>
    </row>
    <row r="39" spans="1:9" x14ac:dyDescent="0.25">
      <c r="A39" s="1" t="s">
        <v>354</v>
      </c>
      <c r="B39" s="1" t="s">
        <v>369</v>
      </c>
      <c r="C39" s="68">
        <v>19500</v>
      </c>
      <c r="D39" s="68">
        <v>10121.26</v>
      </c>
      <c r="E39" s="4">
        <v>19500</v>
      </c>
      <c r="F39" s="4">
        <v>2632.3</v>
      </c>
      <c r="G39" s="4">
        <v>19500</v>
      </c>
      <c r="H39" s="68">
        <v>28500</v>
      </c>
    </row>
    <row r="40" spans="1:9" x14ac:dyDescent="0.25">
      <c r="A40" s="1" t="s">
        <v>355</v>
      </c>
      <c r="B40" s="1" t="s">
        <v>370</v>
      </c>
      <c r="C40" s="68">
        <v>5000</v>
      </c>
      <c r="D40" s="68">
        <v>4967.01</v>
      </c>
      <c r="E40" s="68">
        <v>5000</v>
      </c>
      <c r="F40" s="68">
        <v>2305.96</v>
      </c>
      <c r="G40" s="68">
        <v>5000</v>
      </c>
      <c r="H40" s="68">
        <v>5000</v>
      </c>
    </row>
    <row r="41" spans="1:9" x14ac:dyDescent="0.25">
      <c r="A41" s="1" t="s">
        <v>356</v>
      </c>
      <c r="B41" s="1" t="s">
        <v>371</v>
      </c>
      <c r="C41" s="68">
        <v>118000</v>
      </c>
      <c r="D41" s="4">
        <v>116816.33</v>
      </c>
      <c r="E41" s="4">
        <v>125000</v>
      </c>
      <c r="F41" s="4">
        <v>54061.83</v>
      </c>
      <c r="G41" s="4">
        <v>125000</v>
      </c>
      <c r="H41" s="68">
        <v>126250</v>
      </c>
    </row>
    <row r="42" spans="1:9" x14ac:dyDescent="0.25">
      <c r="A42" s="1" t="s">
        <v>357</v>
      </c>
      <c r="B42" s="1" t="s">
        <v>372</v>
      </c>
      <c r="C42" s="68">
        <v>50500</v>
      </c>
      <c r="D42" s="68">
        <v>49830.67</v>
      </c>
      <c r="E42" s="68">
        <v>51300</v>
      </c>
      <c r="F42" s="68">
        <v>36238.22</v>
      </c>
      <c r="G42" s="68">
        <v>51300</v>
      </c>
      <c r="H42" s="68">
        <v>51300</v>
      </c>
    </row>
    <row r="43" spans="1:9" x14ac:dyDescent="0.25">
      <c r="A43" s="1" t="s">
        <v>358</v>
      </c>
      <c r="B43" s="1" t="s">
        <v>373</v>
      </c>
      <c r="C43" s="68">
        <v>0</v>
      </c>
      <c r="D43" s="68">
        <v>0</v>
      </c>
      <c r="E43" s="68">
        <v>18000</v>
      </c>
      <c r="F43" s="68">
        <v>9179.1</v>
      </c>
      <c r="G43" s="68">
        <v>18000</v>
      </c>
      <c r="H43" s="68">
        <v>18000</v>
      </c>
    </row>
    <row r="44" spans="1:9" x14ac:dyDescent="0.25">
      <c r="A44" s="1" t="s">
        <v>359</v>
      </c>
      <c r="B44" s="1" t="s">
        <v>374</v>
      </c>
      <c r="C44" s="68">
        <v>25941</v>
      </c>
      <c r="D44" s="4">
        <v>25940.28</v>
      </c>
      <c r="E44" s="4">
        <v>25941</v>
      </c>
      <c r="F44" s="4">
        <v>26215.99</v>
      </c>
      <c r="G44" s="4">
        <v>25941</v>
      </c>
      <c r="H44" s="68">
        <v>25941</v>
      </c>
    </row>
    <row r="45" spans="1:9" x14ac:dyDescent="0.25">
      <c r="A45" s="1" t="s">
        <v>360</v>
      </c>
      <c r="B45" s="1" t="s">
        <v>375</v>
      </c>
      <c r="C45" s="4">
        <v>5200</v>
      </c>
      <c r="D45" s="4">
        <v>1910.69</v>
      </c>
      <c r="E45" s="4">
        <v>5200</v>
      </c>
      <c r="F45" s="4">
        <v>2570</v>
      </c>
      <c r="G45" s="4">
        <v>5200</v>
      </c>
      <c r="H45" s="4">
        <v>5200</v>
      </c>
    </row>
    <row r="46" spans="1:9" x14ac:dyDescent="0.25">
      <c r="A46" s="1" t="s">
        <v>361</v>
      </c>
      <c r="B46" s="1" t="s">
        <v>376</v>
      </c>
      <c r="C46" s="68">
        <v>37539</v>
      </c>
      <c r="D46" s="68">
        <v>18745.169999999998</v>
      </c>
      <c r="E46" s="4">
        <v>60000</v>
      </c>
      <c r="F46" s="4">
        <v>13421.68</v>
      </c>
      <c r="G46" s="4">
        <v>60000</v>
      </c>
      <c r="H46" s="68">
        <v>60000</v>
      </c>
    </row>
    <row r="47" spans="1:9" x14ac:dyDescent="0.25">
      <c r="A47" s="1" t="s">
        <v>362</v>
      </c>
      <c r="B47" s="1" t="s">
        <v>377</v>
      </c>
      <c r="C47" s="68">
        <v>14297</v>
      </c>
      <c r="D47" s="4">
        <v>18889.46</v>
      </c>
      <c r="E47" s="4">
        <v>14726</v>
      </c>
      <c r="F47" s="4">
        <v>5666.47</v>
      </c>
      <c r="G47" s="4">
        <v>14726</v>
      </c>
      <c r="H47" s="68">
        <v>15389</v>
      </c>
    </row>
    <row r="48" spans="1:9" x14ac:dyDescent="0.25">
      <c r="A48" s="1" t="s">
        <v>363</v>
      </c>
      <c r="B48" s="1" t="s">
        <v>378</v>
      </c>
      <c r="C48" s="68">
        <v>46</v>
      </c>
      <c r="D48" s="4">
        <v>45.48</v>
      </c>
      <c r="E48" s="4">
        <v>46</v>
      </c>
      <c r="F48" s="4">
        <v>15.16</v>
      </c>
      <c r="G48" s="4">
        <v>46</v>
      </c>
      <c r="H48" s="68">
        <v>46</v>
      </c>
    </row>
    <row r="49" spans="1:8" x14ac:dyDescent="0.25">
      <c r="A49" s="1" t="s">
        <v>364</v>
      </c>
      <c r="B49" s="1" t="s">
        <v>379</v>
      </c>
      <c r="C49" s="68">
        <v>4000</v>
      </c>
      <c r="D49" s="68">
        <v>2204.96</v>
      </c>
      <c r="E49" s="68">
        <v>4000</v>
      </c>
      <c r="F49" s="68">
        <v>1030.07</v>
      </c>
      <c r="G49" s="68">
        <v>4000</v>
      </c>
      <c r="H49" s="68">
        <v>4000</v>
      </c>
    </row>
    <row r="50" spans="1:8" x14ac:dyDescent="0.25">
      <c r="A50" s="1" t="s">
        <v>365</v>
      </c>
      <c r="B50" s="1" t="s">
        <v>380</v>
      </c>
      <c r="C50" s="68">
        <v>1800</v>
      </c>
      <c r="D50" s="68">
        <v>1769.13</v>
      </c>
      <c r="E50" s="4">
        <v>1800</v>
      </c>
      <c r="F50" s="4">
        <v>726.97</v>
      </c>
      <c r="G50" s="4">
        <v>1800</v>
      </c>
      <c r="H50" s="68">
        <v>1800</v>
      </c>
    </row>
    <row r="51" spans="1:8" x14ac:dyDescent="0.25">
      <c r="A51" s="1" t="s">
        <v>366</v>
      </c>
      <c r="B51" s="1" t="s">
        <v>381</v>
      </c>
      <c r="C51" s="68">
        <v>5328</v>
      </c>
      <c r="D51" s="68">
        <v>5328</v>
      </c>
      <c r="E51" s="68">
        <v>5328</v>
      </c>
      <c r="F51" s="4">
        <v>0</v>
      </c>
      <c r="G51" s="68">
        <v>5328</v>
      </c>
      <c r="H51" s="68">
        <v>5328</v>
      </c>
    </row>
    <row r="52" spans="1:8" x14ac:dyDescent="0.25">
      <c r="A52" s="5"/>
      <c r="B52" s="5" t="s">
        <v>9</v>
      </c>
      <c r="C52" s="6">
        <f>SUM(C37:C51)</f>
        <v>323376</v>
      </c>
      <c r="D52" s="6">
        <f t="shared" ref="D52:G52" si="3">SUM(D37:D51)</f>
        <v>278585.37000000005</v>
      </c>
      <c r="E52" s="6">
        <f t="shared" si="3"/>
        <v>374052</v>
      </c>
      <c r="F52" s="6">
        <f t="shared" si="3"/>
        <v>163885.78</v>
      </c>
      <c r="G52" s="6">
        <f t="shared" si="3"/>
        <v>374052</v>
      </c>
      <c r="H52" s="6">
        <f>SUM(H37:H51)</f>
        <v>388397</v>
      </c>
    </row>
    <row r="53" spans="1:8" hidden="1" x14ac:dyDescent="0.25">
      <c r="A53" s="1" t="str">
        <f>'[2]60-22-63'!A62</f>
        <v xml:space="preserve"> 60-5504-22-63                          </v>
      </c>
      <c r="B53" s="1" t="s">
        <v>295</v>
      </c>
      <c r="C53" s="8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</row>
    <row r="54" spans="1:8" hidden="1" x14ac:dyDescent="0.25">
      <c r="A54" s="5"/>
      <c r="B54" s="5" t="s">
        <v>45</v>
      </c>
      <c r="C54" s="6">
        <f>SUM(C53:C53)</f>
        <v>0</v>
      </c>
      <c r="D54" s="6">
        <f t="shared" ref="D54:G54" si="4">SUM(D53:D53)</f>
        <v>0</v>
      </c>
      <c r="E54" s="6">
        <f t="shared" si="4"/>
        <v>0</v>
      </c>
      <c r="F54" s="6">
        <f t="shared" si="4"/>
        <v>0</v>
      </c>
      <c r="G54" s="6">
        <f t="shared" si="4"/>
        <v>0</v>
      </c>
      <c r="H54" s="6">
        <f>SUM(H53:H53)</f>
        <v>0</v>
      </c>
    </row>
    <row r="55" spans="1:8" x14ac:dyDescent="0.25">
      <c r="A55" s="7" t="s">
        <v>382</v>
      </c>
      <c r="B55" s="7" t="s">
        <v>295</v>
      </c>
      <c r="C55" s="8">
        <v>0</v>
      </c>
      <c r="D55" s="8">
        <v>0</v>
      </c>
      <c r="E55" s="8">
        <v>114240</v>
      </c>
      <c r="F55" s="8">
        <v>114240</v>
      </c>
      <c r="G55" s="8">
        <v>114240</v>
      </c>
      <c r="H55" s="8">
        <v>0</v>
      </c>
    </row>
    <row r="56" spans="1:8" hidden="1" x14ac:dyDescent="0.25">
      <c r="A56" s="7" t="s">
        <v>466</v>
      </c>
      <c r="B56" s="7" t="s">
        <v>296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</row>
    <row r="57" spans="1:8" x14ac:dyDescent="0.25">
      <c r="A57" s="7" t="s">
        <v>383</v>
      </c>
      <c r="B57" s="7" t="s">
        <v>384</v>
      </c>
      <c r="C57" s="8">
        <v>40000</v>
      </c>
      <c r="D57" s="8">
        <v>0</v>
      </c>
      <c r="E57" s="8">
        <v>0</v>
      </c>
      <c r="F57" s="8">
        <v>0</v>
      </c>
      <c r="G57" s="8">
        <v>0</v>
      </c>
      <c r="H57" s="8">
        <v>37000</v>
      </c>
    </row>
    <row r="58" spans="1:8" ht="15.75" thickBot="1" x14ac:dyDescent="0.3">
      <c r="A58" s="5"/>
      <c r="B58" s="5" t="s">
        <v>46</v>
      </c>
      <c r="C58" s="6">
        <f>SUM(C55:C57)</f>
        <v>40000</v>
      </c>
      <c r="D58" s="6">
        <f t="shared" ref="D58:G58" si="5">SUM(D55:D57)</f>
        <v>0</v>
      </c>
      <c r="E58" s="6">
        <f t="shared" si="5"/>
        <v>114240</v>
      </c>
      <c r="F58" s="6">
        <f t="shared" si="5"/>
        <v>114240</v>
      </c>
      <c r="G58" s="6">
        <f t="shared" si="5"/>
        <v>114240</v>
      </c>
      <c r="H58" s="6">
        <f>SUM(H55:H57)</f>
        <v>37000</v>
      </c>
    </row>
    <row r="59" spans="1:8" ht="16.5" thickTop="1" thickBot="1" x14ac:dyDescent="0.3">
      <c r="A59" s="9"/>
      <c r="B59" s="9" t="s">
        <v>10</v>
      </c>
      <c r="C59" s="10">
        <f>SUM(C7:C58)/2</f>
        <v>967302</v>
      </c>
      <c r="D59" s="10">
        <f t="shared" ref="D59:G59" si="6">SUM(D7:D58)/2</f>
        <v>823520.6</v>
      </c>
      <c r="E59" s="10">
        <f t="shared" si="6"/>
        <v>1103626</v>
      </c>
      <c r="F59" s="10">
        <f t="shared" si="6"/>
        <v>547439.68999999994</v>
      </c>
      <c r="G59" s="10">
        <f t="shared" si="6"/>
        <v>1104388</v>
      </c>
      <c r="H59" s="10">
        <f>SUM(H7:H58)/2</f>
        <v>1061321</v>
      </c>
    </row>
    <row r="60" spans="1:8" ht="15.75" thickTop="1" x14ac:dyDescent="0.25"/>
    <row r="64" spans="1:8" x14ac:dyDescent="0.25">
      <c r="A64" s="171" t="str">
        <f>A1</f>
        <v>CITY OF GAINESVILLE</v>
      </c>
      <c r="B64" s="171"/>
      <c r="C64" s="171"/>
      <c r="D64" s="171"/>
      <c r="E64" s="171"/>
      <c r="F64" s="171"/>
      <c r="G64" s="171"/>
      <c r="H64" s="171"/>
    </row>
    <row r="65" spans="1:8" x14ac:dyDescent="0.25">
      <c r="A65" s="97"/>
      <c r="B65" s="102"/>
      <c r="C65" s="102" t="str">
        <f>A2</f>
        <v>BUDGET 2025-2026</v>
      </c>
      <c r="D65" s="102"/>
      <c r="E65" s="102"/>
      <c r="F65" s="102"/>
      <c r="G65" s="102"/>
      <c r="H65" s="102"/>
    </row>
    <row r="66" spans="1:8" x14ac:dyDescent="0.25">
      <c r="A66" s="97"/>
      <c r="B66" s="102"/>
      <c r="C66" s="102" t="str">
        <f>A3</f>
        <v>WATER &amp; SEWER FUND WASTEWATER TREATMENT PLANT</v>
      </c>
      <c r="D66" s="102"/>
      <c r="E66" s="102"/>
      <c r="F66" s="102"/>
      <c r="G66" s="102"/>
      <c r="H66" s="102"/>
    </row>
    <row r="67" spans="1:8" x14ac:dyDescent="0.25">
      <c r="A67" s="97"/>
      <c r="B67" s="97"/>
      <c r="C67" s="100"/>
      <c r="D67" s="100"/>
      <c r="E67" s="100"/>
      <c r="F67" s="100"/>
      <c r="G67" s="101"/>
      <c r="H67" s="101"/>
    </row>
    <row r="68" spans="1:8" x14ac:dyDescent="0.25">
      <c r="A68" s="97"/>
      <c r="B68" s="97"/>
      <c r="C68" s="100"/>
      <c r="D68" s="100"/>
      <c r="E68" s="100"/>
      <c r="F68" s="100"/>
      <c r="G68" s="101"/>
      <c r="H68" s="101"/>
    </row>
    <row r="69" spans="1:8" x14ac:dyDescent="0.25">
      <c r="A69" s="97"/>
      <c r="B69" s="97"/>
      <c r="C69" s="100"/>
      <c r="D69" s="100"/>
      <c r="E69" s="100"/>
      <c r="F69" s="100"/>
      <c r="G69" s="101"/>
      <c r="H69" s="101"/>
    </row>
    <row r="70" spans="1:8" x14ac:dyDescent="0.25">
      <c r="A70" s="97"/>
      <c r="B70" s="97"/>
      <c r="C70" s="100"/>
      <c r="D70" s="100"/>
      <c r="E70" s="100"/>
      <c r="F70" s="100"/>
      <c r="G70" s="101"/>
      <c r="H70" s="101"/>
    </row>
    <row r="71" spans="1:8" x14ac:dyDescent="0.25">
      <c r="A71" s="97"/>
      <c r="B71" s="97"/>
      <c r="C71" s="100"/>
      <c r="D71" s="100"/>
      <c r="E71" s="100"/>
      <c r="F71" s="100"/>
      <c r="G71" s="101"/>
      <c r="H71" s="101"/>
    </row>
    <row r="72" spans="1:8" x14ac:dyDescent="0.25">
      <c r="A72" s="97"/>
      <c r="B72" s="97"/>
      <c r="C72" s="100"/>
      <c r="D72" s="100"/>
      <c r="E72" s="100"/>
      <c r="F72" s="100"/>
      <c r="G72" s="101"/>
      <c r="H72" s="101"/>
    </row>
    <row r="73" spans="1:8" x14ac:dyDescent="0.25">
      <c r="A73" s="97"/>
      <c r="B73" s="97"/>
      <c r="C73" s="100"/>
      <c r="D73" s="100"/>
      <c r="E73" s="100"/>
      <c r="F73" s="100"/>
      <c r="G73" s="101"/>
      <c r="H73" s="101"/>
    </row>
    <row r="74" spans="1:8" x14ac:dyDescent="0.25">
      <c r="A74" s="97"/>
      <c r="B74" s="97"/>
      <c r="C74" s="100"/>
      <c r="D74" s="100"/>
      <c r="E74" s="100"/>
      <c r="F74" s="100"/>
      <c r="G74" s="101"/>
      <c r="H74" s="101"/>
    </row>
    <row r="75" spans="1:8" x14ac:dyDescent="0.25">
      <c r="A75" s="97"/>
      <c r="B75" s="97"/>
      <c r="C75" s="100"/>
      <c r="D75" s="100"/>
      <c r="E75" s="100"/>
      <c r="F75" s="100"/>
      <c r="G75" s="101"/>
      <c r="H75" s="101"/>
    </row>
    <row r="76" spans="1:8" x14ac:dyDescent="0.25">
      <c r="A76" s="97"/>
      <c r="B76" s="97"/>
      <c r="C76" s="100"/>
      <c r="D76" s="100"/>
      <c r="E76" s="100"/>
      <c r="F76" s="100"/>
      <c r="G76" s="101"/>
      <c r="H76" s="101"/>
    </row>
    <row r="77" spans="1:8" x14ac:dyDescent="0.25">
      <c r="A77" s="97"/>
      <c r="B77" s="97"/>
      <c r="C77" s="100"/>
      <c r="D77" s="100"/>
      <c r="E77" s="100"/>
      <c r="F77" s="100"/>
      <c r="G77" s="101"/>
      <c r="H77" s="101"/>
    </row>
    <row r="78" spans="1:8" x14ac:dyDescent="0.25">
      <c r="A78" s="97"/>
      <c r="B78" s="97"/>
      <c r="C78" s="100"/>
      <c r="D78" s="100"/>
      <c r="E78" s="100"/>
      <c r="F78" s="100"/>
      <c r="G78" s="101"/>
      <c r="H78" s="101"/>
    </row>
    <row r="79" spans="1:8" x14ac:dyDescent="0.25">
      <c r="A79" s="97"/>
      <c r="B79" s="97"/>
      <c r="C79" s="100"/>
      <c r="D79" s="100"/>
      <c r="E79" s="100"/>
      <c r="F79" s="100"/>
      <c r="G79" s="101"/>
      <c r="H79" s="101"/>
    </row>
    <row r="80" spans="1:8" x14ac:dyDescent="0.25">
      <c r="A80" s="97"/>
      <c r="B80" s="97"/>
      <c r="C80" s="100"/>
      <c r="D80" s="100"/>
      <c r="E80" s="100"/>
      <c r="F80" s="100"/>
      <c r="G80" s="101"/>
      <c r="H80" s="101"/>
    </row>
    <row r="81" spans="1:8" x14ac:dyDescent="0.25">
      <c r="A81" s="97"/>
      <c r="B81" s="97"/>
      <c r="C81" s="100"/>
      <c r="D81" s="100"/>
      <c r="E81" s="100"/>
      <c r="F81" s="100"/>
      <c r="G81" s="101"/>
      <c r="H81" s="101"/>
    </row>
    <row r="82" spans="1:8" x14ac:dyDescent="0.25">
      <c r="A82" s="97"/>
      <c r="B82" s="97"/>
      <c r="C82" s="100"/>
      <c r="D82" s="100"/>
      <c r="E82" s="100"/>
      <c r="F82" s="100"/>
      <c r="G82" s="101"/>
      <c r="H82" s="101"/>
    </row>
    <row r="83" spans="1:8" x14ac:dyDescent="0.25">
      <c r="A83" s="97"/>
      <c r="B83" s="97"/>
      <c r="C83" s="100"/>
      <c r="D83" s="100"/>
      <c r="E83" s="100"/>
      <c r="F83" s="100"/>
      <c r="G83" s="101"/>
      <c r="H83" s="101"/>
    </row>
    <row r="84" spans="1:8" x14ac:dyDescent="0.25">
      <c r="A84" s="97"/>
      <c r="B84" s="97"/>
      <c r="C84" s="100"/>
      <c r="D84" s="100"/>
      <c r="E84" s="100"/>
      <c r="F84" s="100"/>
      <c r="G84" s="101"/>
      <c r="H84" s="101"/>
    </row>
    <row r="85" spans="1:8" x14ac:dyDescent="0.25">
      <c r="A85" s="97"/>
      <c r="B85" s="97"/>
      <c r="C85" s="100"/>
      <c r="D85" s="100"/>
      <c r="E85" s="100"/>
      <c r="F85" s="100"/>
      <c r="G85" s="101"/>
      <c r="H85" s="101"/>
    </row>
    <row r="86" spans="1:8" x14ac:dyDescent="0.25">
      <c r="A86" s="97"/>
      <c r="B86" s="97"/>
      <c r="C86" s="100"/>
      <c r="D86" s="100"/>
      <c r="E86" s="100"/>
      <c r="F86" s="100"/>
      <c r="G86" s="101"/>
      <c r="H86" s="101"/>
    </row>
    <row r="87" spans="1:8" ht="15.75" thickBot="1" x14ac:dyDescent="0.3">
      <c r="A87" s="97"/>
      <c r="B87" s="97"/>
      <c r="C87" s="100"/>
      <c r="D87" s="100"/>
      <c r="E87" s="100"/>
      <c r="F87" s="100"/>
      <c r="G87" s="101"/>
      <c r="H87" s="101"/>
    </row>
    <row r="88" spans="1:8" ht="16.5" thickTop="1" thickBot="1" x14ac:dyDescent="0.3">
      <c r="A88" s="103" t="s">
        <v>494</v>
      </c>
      <c r="B88" s="104"/>
      <c r="C88" s="104"/>
      <c r="D88" s="104"/>
      <c r="E88" s="104"/>
      <c r="F88" s="104"/>
      <c r="G88" s="104"/>
      <c r="H88" s="105"/>
    </row>
    <row r="89" spans="1:8" ht="15.75" thickTop="1" x14ac:dyDescent="0.25">
      <c r="A89" s="97"/>
      <c r="B89" s="106"/>
      <c r="C89" s="107" t="s">
        <v>513</v>
      </c>
      <c r="D89" s="107" t="s">
        <v>513</v>
      </c>
      <c r="E89" s="107" t="s">
        <v>514</v>
      </c>
      <c r="F89" s="107" t="s">
        <v>514</v>
      </c>
      <c r="G89" s="107" t="s">
        <v>514</v>
      </c>
      <c r="H89" s="107" t="s">
        <v>55</v>
      </c>
    </row>
    <row r="90" spans="1:8" x14ac:dyDescent="0.25">
      <c r="A90" s="97"/>
      <c r="B90" s="106"/>
      <c r="C90" s="107" t="s">
        <v>471</v>
      </c>
      <c r="D90" s="107" t="s">
        <v>472</v>
      </c>
      <c r="E90" s="107" t="s">
        <v>473</v>
      </c>
      <c r="F90" s="107" t="s">
        <v>472</v>
      </c>
      <c r="G90" s="107" t="s">
        <v>515</v>
      </c>
      <c r="H90" s="107" t="s">
        <v>474</v>
      </c>
    </row>
    <row r="91" spans="1:8" ht="15.75" thickBot="1" x14ac:dyDescent="0.3">
      <c r="A91" s="97"/>
      <c r="B91" s="108" t="s">
        <v>495</v>
      </c>
      <c r="C91" s="109"/>
      <c r="D91" s="109"/>
      <c r="E91" s="109" t="s">
        <v>11</v>
      </c>
      <c r="F91" s="141" t="s">
        <v>475</v>
      </c>
      <c r="G91" s="109" t="s">
        <v>11</v>
      </c>
      <c r="H91" s="109" t="s">
        <v>11</v>
      </c>
    </row>
    <row r="92" spans="1:8" ht="15.75" thickTop="1" x14ac:dyDescent="0.25">
      <c r="A92" s="97"/>
      <c r="B92" s="97" t="s">
        <v>496</v>
      </c>
      <c r="C92" s="100">
        <f>C16</f>
        <v>421152</v>
      </c>
      <c r="D92" s="100">
        <f t="shared" ref="D92:H92" si="7">D16</f>
        <v>407167.45000000007</v>
      </c>
      <c r="E92" s="100">
        <f t="shared" si="7"/>
        <v>441508</v>
      </c>
      <c r="F92" s="100">
        <f t="shared" si="7"/>
        <v>226589.43</v>
      </c>
      <c r="G92" s="100">
        <f t="shared" si="7"/>
        <v>442270</v>
      </c>
      <c r="H92" s="100">
        <f t="shared" si="7"/>
        <v>457098</v>
      </c>
    </row>
    <row r="93" spans="1:8" x14ac:dyDescent="0.25">
      <c r="A93" s="97"/>
      <c r="B93" s="97" t="s">
        <v>497</v>
      </c>
      <c r="C93" s="100">
        <f>C28</f>
        <v>78998</v>
      </c>
      <c r="D93" s="100">
        <f t="shared" ref="D93:H93" si="8">D28</f>
        <v>60516.66</v>
      </c>
      <c r="E93" s="100">
        <f t="shared" si="8"/>
        <v>70050</v>
      </c>
      <c r="F93" s="100">
        <f t="shared" si="8"/>
        <v>23914.359999999997</v>
      </c>
      <c r="G93" s="100">
        <f t="shared" si="8"/>
        <v>70050</v>
      </c>
      <c r="H93" s="100">
        <f t="shared" si="8"/>
        <v>75050</v>
      </c>
    </row>
    <row r="94" spans="1:8" x14ac:dyDescent="0.25">
      <c r="A94" s="97"/>
      <c r="B94" s="97" t="s">
        <v>498</v>
      </c>
      <c r="C94" s="100">
        <f>C36</f>
        <v>103776</v>
      </c>
      <c r="D94" s="100">
        <f t="shared" ref="D94:H94" si="9">D36</f>
        <v>77251.12000000001</v>
      </c>
      <c r="E94" s="100">
        <f t="shared" si="9"/>
        <v>103776</v>
      </c>
      <c r="F94" s="100">
        <f t="shared" si="9"/>
        <v>18810.12</v>
      </c>
      <c r="G94" s="100">
        <f t="shared" si="9"/>
        <v>103776</v>
      </c>
      <c r="H94" s="100">
        <f t="shared" si="9"/>
        <v>103776</v>
      </c>
    </row>
    <row r="95" spans="1:8" x14ac:dyDescent="0.25">
      <c r="A95" s="97"/>
      <c r="B95" s="97" t="s">
        <v>499</v>
      </c>
      <c r="C95" s="100">
        <f>C52</f>
        <v>323376</v>
      </c>
      <c r="D95" s="100">
        <f t="shared" ref="D95:H95" si="10">D52</f>
        <v>278585.37000000005</v>
      </c>
      <c r="E95" s="100">
        <f t="shared" si="10"/>
        <v>374052</v>
      </c>
      <c r="F95" s="100">
        <f t="shared" si="10"/>
        <v>163885.78</v>
      </c>
      <c r="G95" s="100">
        <f t="shared" si="10"/>
        <v>374052</v>
      </c>
      <c r="H95" s="100">
        <f t="shared" si="10"/>
        <v>388397</v>
      </c>
    </row>
    <row r="96" spans="1:8" x14ac:dyDescent="0.25">
      <c r="A96" s="97"/>
      <c r="B96" s="97" t="s">
        <v>519</v>
      </c>
      <c r="C96" s="100">
        <f>C54</f>
        <v>0</v>
      </c>
      <c r="D96" s="100">
        <f t="shared" ref="D96:H96" si="11">D54</f>
        <v>0</v>
      </c>
      <c r="E96" s="100">
        <f t="shared" si="11"/>
        <v>0</v>
      </c>
      <c r="F96" s="100">
        <f t="shared" si="11"/>
        <v>0</v>
      </c>
      <c r="G96" s="100">
        <f t="shared" si="11"/>
        <v>0</v>
      </c>
      <c r="H96" s="100">
        <f t="shared" si="11"/>
        <v>0</v>
      </c>
    </row>
    <row r="97" spans="1:8" ht="15.75" thickBot="1" x14ac:dyDescent="0.3">
      <c r="A97" s="97"/>
      <c r="B97" s="97" t="s">
        <v>501</v>
      </c>
      <c r="C97" s="100">
        <f>C58</f>
        <v>40000</v>
      </c>
      <c r="D97" s="100">
        <f t="shared" ref="D97:H97" si="12">D58</f>
        <v>0</v>
      </c>
      <c r="E97" s="100">
        <f t="shared" si="12"/>
        <v>114240</v>
      </c>
      <c r="F97" s="100">
        <f t="shared" si="12"/>
        <v>114240</v>
      </c>
      <c r="G97" s="100">
        <f t="shared" si="12"/>
        <v>114240</v>
      </c>
      <c r="H97" s="100">
        <f t="shared" si="12"/>
        <v>37000</v>
      </c>
    </row>
    <row r="98" spans="1:8" ht="16.5" thickTop="1" thickBot="1" x14ac:dyDescent="0.3">
      <c r="A98" s="97"/>
      <c r="B98" s="110" t="s">
        <v>31</v>
      </c>
      <c r="C98" s="111">
        <f t="shared" ref="C98:H98" si="13">SUM(C92:C97)</f>
        <v>967302</v>
      </c>
      <c r="D98" s="111">
        <f t="shared" si="13"/>
        <v>823520.60000000009</v>
      </c>
      <c r="E98" s="111">
        <f t="shared" si="13"/>
        <v>1103626</v>
      </c>
      <c r="F98" s="111">
        <f t="shared" si="13"/>
        <v>547439.68999999994</v>
      </c>
      <c r="G98" s="111">
        <f t="shared" si="13"/>
        <v>1104388</v>
      </c>
      <c r="H98" s="111">
        <f t="shared" si="13"/>
        <v>1061321</v>
      </c>
    </row>
    <row r="99" spans="1:8" ht="16.5" thickTop="1" thickBot="1" x14ac:dyDescent="0.3">
      <c r="A99" s="97"/>
      <c r="B99" s="97"/>
      <c r="C99" s="100"/>
      <c r="D99" s="100"/>
      <c r="E99" s="100"/>
      <c r="F99" s="100"/>
      <c r="G99" s="100"/>
      <c r="H99" s="100"/>
    </row>
    <row r="100" spans="1:8" ht="16.5" thickTop="1" thickBot="1" x14ac:dyDescent="0.3">
      <c r="A100" s="103" t="s">
        <v>502</v>
      </c>
      <c r="B100" s="104"/>
      <c r="C100" s="104"/>
      <c r="D100" s="104"/>
      <c r="E100" s="104"/>
      <c r="F100" s="104"/>
      <c r="G100" s="104"/>
      <c r="H100" s="105"/>
    </row>
    <row r="101" spans="1:8" ht="15.75" thickTop="1" x14ac:dyDescent="0.25">
      <c r="A101" s="97"/>
      <c r="B101" s="112"/>
      <c r="C101" s="107"/>
      <c r="D101" s="107" t="s">
        <v>472</v>
      </c>
      <c r="E101" s="107" t="s">
        <v>472</v>
      </c>
      <c r="F101" s="107" t="s">
        <v>472</v>
      </c>
      <c r="G101" s="113" t="str">
        <f>'[3]60-22-63 '!G74</f>
        <v>BUDGET</v>
      </c>
      <c r="H101" s="113" t="s">
        <v>474</v>
      </c>
    </row>
    <row r="102" spans="1:8" ht="15.75" thickBot="1" x14ac:dyDescent="0.3">
      <c r="A102" s="97"/>
      <c r="B102" s="114"/>
      <c r="C102" s="115"/>
      <c r="D102" s="129">
        <f>'[3]60-22-63 '!D75</f>
        <v>2022</v>
      </c>
      <c r="E102" s="129">
        <f>'[3]60-22-63 '!E75</f>
        <v>2023</v>
      </c>
      <c r="F102" s="129">
        <f>'[3]60-22-63 '!F75</f>
        <v>2024</v>
      </c>
      <c r="G102" s="129">
        <f>'[3]60-22-63 '!G75</f>
        <v>2025</v>
      </c>
      <c r="H102" s="129">
        <f>'[3]60-22-63 '!H75</f>
        <v>2026</v>
      </c>
    </row>
    <row r="103" spans="1:8" ht="15.75" thickTop="1" x14ac:dyDescent="0.25">
      <c r="A103" s="97"/>
      <c r="B103" s="119" t="str">
        <f>'[3]60-22-63 '!B77</f>
        <v>EQUIPMENT INSPECTION-MAN HOURS</v>
      </c>
      <c r="C103" s="100"/>
      <c r="D103" s="100">
        <f>'[3]60-22-63 '!D77</f>
        <v>2275</v>
      </c>
      <c r="E103" s="100">
        <f>'[3]60-22-63 '!E77</f>
        <v>2180</v>
      </c>
      <c r="F103" s="100">
        <f>'[3]60-22-63 '!F77</f>
        <v>2180</v>
      </c>
      <c r="G103" s="100">
        <f>'[3]60-22-63 '!G77</f>
        <v>2180</v>
      </c>
      <c r="H103" s="100">
        <f>'[3]60-22-63 '!H77</f>
        <v>2180</v>
      </c>
    </row>
    <row r="104" spans="1:8" x14ac:dyDescent="0.25">
      <c r="A104" s="97"/>
      <c r="B104" s="119" t="str">
        <f>'[3]60-22-63 '!B78</f>
        <v>SAMPLES COLLECTED &amp; PROCESSED</v>
      </c>
      <c r="C104" s="100"/>
      <c r="D104" s="100">
        <f>'[3]60-22-63 '!D78</f>
        <v>2933</v>
      </c>
      <c r="E104" s="100">
        <f>'[3]60-22-63 '!E78</f>
        <v>2468</v>
      </c>
      <c r="F104" s="100">
        <f>'[3]60-22-63 '!F78</f>
        <v>2468</v>
      </c>
      <c r="G104" s="100">
        <f>'[3]60-22-63 '!G78</f>
        <v>2468</v>
      </c>
      <c r="H104" s="100">
        <f>'[3]60-22-63 '!H78</f>
        <v>2468</v>
      </c>
    </row>
    <row r="105" spans="1:8" ht="15.75" thickBot="1" x14ac:dyDescent="0.3">
      <c r="A105" s="97"/>
      <c r="B105" s="95"/>
      <c r="C105" s="117"/>
      <c r="D105" s="117"/>
      <c r="E105" s="117"/>
      <c r="F105" s="118"/>
      <c r="G105" s="118"/>
      <c r="H105" s="118"/>
    </row>
    <row r="106" spans="1:8" ht="16.5" thickTop="1" thickBot="1" x14ac:dyDescent="0.3">
      <c r="A106" s="103" t="s">
        <v>505</v>
      </c>
      <c r="B106" s="104"/>
      <c r="C106" s="104"/>
      <c r="D106" s="104"/>
      <c r="E106" s="104"/>
      <c r="F106" s="104"/>
      <c r="G106" s="104"/>
      <c r="H106" s="105"/>
    </row>
    <row r="107" spans="1:8" ht="15.75" thickTop="1" x14ac:dyDescent="0.25">
      <c r="A107" s="97"/>
      <c r="B107" s="112"/>
      <c r="C107" s="107"/>
      <c r="D107" s="107" t="s">
        <v>472</v>
      </c>
      <c r="E107" s="107" t="s">
        <v>472</v>
      </c>
      <c r="F107" s="107" t="s">
        <v>472</v>
      </c>
      <c r="G107" s="113" t="str">
        <f>'[3]60-22-63 '!G81</f>
        <v>BUDGET</v>
      </c>
      <c r="H107" s="113" t="s">
        <v>474</v>
      </c>
    </row>
    <row r="108" spans="1:8" ht="15.75" thickBot="1" x14ac:dyDescent="0.3">
      <c r="A108" s="97"/>
      <c r="B108" s="108" t="s">
        <v>506</v>
      </c>
      <c r="C108" s="115"/>
      <c r="D108" s="129">
        <f>'[3]60-22-63 '!D82</f>
        <v>2022</v>
      </c>
      <c r="E108" s="129">
        <f>'[3]60-22-63 '!E82</f>
        <v>2023</v>
      </c>
      <c r="F108" s="129">
        <f>'[3]60-22-63 '!F82</f>
        <v>2024</v>
      </c>
      <c r="G108" s="129">
        <f>'[3]60-22-63 '!G82</f>
        <v>2025</v>
      </c>
      <c r="H108" s="129">
        <f>'[3]60-22-63 '!H82</f>
        <v>2026</v>
      </c>
    </row>
    <row r="109" spans="1:8" ht="15.75" thickTop="1" x14ac:dyDescent="0.25">
      <c r="A109" s="97"/>
      <c r="B109" s="119" t="str">
        <f>'[3]60-22-63 '!B83</f>
        <v>WW TREATMENT</v>
      </c>
      <c r="C109" s="97"/>
      <c r="D109" s="97"/>
      <c r="E109" s="97"/>
      <c r="F109" s="97"/>
      <c r="G109" s="118"/>
      <c r="H109" s="118"/>
    </row>
    <row r="110" spans="1:8" x14ac:dyDescent="0.25">
      <c r="A110" s="97"/>
      <c r="B110" s="119" t="str">
        <f>'[3]60-22-63 '!B84</f>
        <v>WWTP SUPERVISOR</v>
      </c>
      <c r="C110" s="97"/>
      <c r="D110" s="119">
        <f>'[3]60-22-63 '!D84</f>
        <v>1</v>
      </c>
      <c r="E110" s="119">
        <f>'[3]60-22-63 '!E84</f>
        <v>1</v>
      </c>
      <c r="F110" s="119">
        <f>'[3]60-22-63 '!F84</f>
        <v>1</v>
      </c>
      <c r="G110" s="119">
        <f>'[3]60-22-63 '!G84</f>
        <v>1</v>
      </c>
      <c r="H110" s="119">
        <f>'[3]60-22-63 '!H84</f>
        <v>1</v>
      </c>
    </row>
    <row r="111" spans="1:8" x14ac:dyDescent="0.25">
      <c r="A111" s="97"/>
      <c r="B111" s="119" t="str">
        <f>'[3]60-22-63 '!B85</f>
        <v>EQUIPMENT OPERATOR II</v>
      </c>
      <c r="C111" s="97"/>
      <c r="D111" s="119">
        <f>'[3]60-22-63 '!D85</f>
        <v>1</v>
      </c>
      <c r="E111" s="119">
        <f>'[3]60-22-63 '!E85</f>
        <v>1</v>
      </c>
      <c r="F111" s="119">
        <f>'[3]60-22-63 '!F85</f>
        <v>1</v>
      </c>
      <c r="G111" s="119">
        <f>'[3]60-22-63 '!G85</f>
        <v>1</v>
      </c>
      <c r="H111" s="119">
        <f>'[3]60-22-63 '!H85</f>
        <v>1</v>
      </c>
    </row>
    <row r="112" spans="1:8" x14ac:dyDescent="0.25">
      <c r="A112" s="97"/>
      <c r="B112" s="119" t="str">
        <f>'[3]60-22-63 '!B86</f>
        <v>PLANT MAINTENANCE MECHANIC</v>
      </c>
      <c r="C112" s="97"/>
      <c r="D112" s="119">
        <f>'[3]60-22-63 '!D86</f>
        <v>1</v>
      </c>
      <c r="E112" s="119">
        <f>'[3]60-22-63 '!E86</f>
        <v>1</v>
      </c>
      <c r="F112" s="119">
        <f>'[3]60-22-63 '!F86</f>
        <v>1</v>
      </c>
      <c r="G112" s="119">
        <f>'[3]60-22-63 '!G86</f>
        <v>1</v>
      </c>
      <c r="H112" s="119">
        <f>'[3]60-22-63 '!H86</f>
        <v>1</v>
      </c>
    </row>
    <row r="113" spans="1:8" ht="15.75" thickBot="1" x14ac:dyDescent="0.3">
      <c r="A113" s="97"/>
      <c r="B113" s="134" t="str">
        <f>'[3]60-22-63 '!B87</f>
        <v xml:space="preserve">PLANT OPERATOR </v>
      </c>
      <c r="C113" s="135"/>
      <c r="D113" s="119">
        <f>'[3]60-22-63 '!D87</f>
        <v>3</v>
      </c>
      <c r="E113" s="119">
        <f>'[3]60-22-63 '!E87</f>
        <v>3</v>
      </c>
      <c r="F113" s="119">
        <f>'[3]60-22-63 '!F87</f>
        <v>3</v>
      </c>
      <c r="G113" s="119">
        <f>'[3]60-22-63 '!G87</f>
        <v>3</v>
      </c>
      <c r="H113" s="119">
        <f>'[3]60-22-63 '!H87</f>
        <v>1</v>
      </c>
    </row>
    <row r="114" spans="1:8" ht="15.75" thickTop="1" x14ac:dyDescent="0.25">
      <c r="A114" s="97"/>
      <c r="B114" s="97" t="s">
        <v>520</v>
      </c>
      <c r="C114" s="100"/>
      <c r="D114" s="131">
        <f>SUM(D110:D113)</f>
        <v>6</v>
      </c>
      <c r="E114" s="131">
        <f>SUM(E110:E113)</f>
        <v>6</v>
      </c>
      <c r="F114" s="131">
        <f>SUM(F110:F113)</f>
        <v>6</v>
      </c>
      <c r="G114" s="131">
        <f>SUM(G110:G113)</f>
        <v>6</v>
      </c>
      <c r="H114" s="131">
        <f>SUM(H110:H113)</f>
        <v>4</v>
      </c>
    </row>
    <row r="115" spans="1:8" x14ac:dyDescent="0.25">
      <c r="A115" s="97"/>
      <c r="B115" s="97"/>
      <c r="C115" s="100"/>
      <c r="D115" s="100"/>
      <c r="E115" s="100"/>
      <c r="F115" s="100"/>
      <c r="G115" s="101"/>
      <c r="H115" s="101"/>
    </row>
  </sheetData>
  <mergeCells count="4">
    <mergeCell ref="A64:H64"/>
    <mergeCell ref="A1:H1"/>
    <mergeCell ref="A2:H2"/>
    <mergeCell ref="A3:H3"/>
  </mergeCells>
  <pageMargins left="0.7" right="0.7" top="0.5" bottom="0.5" header="0.3" footer="0.3"/>
  <pageSetup scale="72" orientation="portrait" r:id="rId1"/>
  <rowBreaks count="1" manualBreakCount="1">
    <brk id="59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H101"/>
  <sheetViews>
    <sheetView tabSelected="1" zoomScale="106" zoomScaleNormal="106" workbookViewId="0">
      <selection activeCell="K13" sqref="K13"/>
    </sheetView>
  </sheetViews>
  <sheetFormatPr defaultRowHeight="15" x14ac:dyDescent="0.25"/>
  <cols>
    <col min="1" max="1" width="13.140625" customWidth="1"/>
    <col min="2" max="2" width="28.42578125" customWidth="1"/>
    <col min="3" max="3" width="10.28515625" bestFit="1" customWidth="1"/>
    <col min="5" max="5" width="9.7109375" bestFit="1" customWidth="1"/>
    <col min="6" max="6" width="12" bestFit="1" customWidth="1"/>
    <col min="7" max="7" width="9.5703125" bestFit="1" customWidth="1"/>
    <col min="8" max="8" width="11.140625" bestFit="1" customWidth="1"/>
  </cols>
  <sheetData>
    <row r="1" spans="1:8" x14ac:dyDescent="0.25">
      <c r="A1" s="159" t="s">
        <v>0</v>
      </c>
      <c r="B1" s="159"/>
      <c r="C1" s="159"/>
      <c r="D1" s="159"/>
      <c r="E1" s="159"/>
      <c r="F1" s="159"/>
      <c r="G1" s="159"/>
      <c r="H1" s="159"/>
    </row>
    <row r="2" spans="1:8" x14ac:dyDescent="0.25">
      <c r="A2" s="161" t="s">
        <v>483</v>
      </c>
      <c r="B2" s="161"/>
      <c r="C2" s="161"/>
      <c r="D2" s="161"/>
      <c r="E2" s="161"/>
      <c r="F2" s="161"/>
      <c r="G2" s="161"/>
      <c r="H2" s="161"/>
    </row>
    <row r="3" spans="1:8" x14ac:dyDescent="0.25">
      <c r="A3" s="159" t="s">
        <v>15</v>
      </c>
      <c r="B3" s="159"/>
      <c r="C3" s="159"/>
      <c r="D3" s="159"/>
      <c r="E3" s="159"/>
      <c r="F3" s="159"/>
      <c r="G3" s="159"/>
      <c r="H3" s="159"/>
    </row>
    <row r="4" spans="1:8" x14ac:dyDescent="0.25">
      <c r="A4" s="121"/>
      <c r="B4" s="121"/>
      <c r="C4" s="122" t="s">
        <v>469</v>
      </c>
      <c r="D4" s="122" t="s">
        <v>469</v>
      </c>
      <c r="E4" s="122" t="s">
        <v>470</v>
      </c>
      <c r="F4" s="122" t="s">
        <v>470</v>
      </c>
      <c r="G4" s="122" t="s">
        <v>470</v>
      </c>
      <c r="H4" s="122" t="s">
        <v>55</v>
      </c>
    </row>
    <row r="5" spans="1:8" x14ac:dyDescent="0.25">
      <c r="A5" s="123" t="s">
        <v>2</v>
      </c>
      <c r="B5" s="123" t="s">
        <v>3</v>
      </c>
      <c r="C5" s="122" t="s">
        <v>471</v>
      </c>
      <c r="D5" s="122" t="s">
        <v>472</v>
      </c>
      <c r="E5" s="122" t="s">
        <v>473</v>
      </c>
      <c r="F5" s="122" t="s">
        <v>472</v>
      </c>
      <c r="G5" s="122" t="s">
        <v>471</v>
      </c>
      <c r="H5" s="124" t="s">
        <v>474</v>
      </c>
    </row>
    <row r="6" spans="1:8" ht="15.75" thickBot="1" x14ac:dyDescent="0.3">
      <c r="A6" s="123" t="s">
        <v>4</v>
      </c>
      <c r="B6" s="125"/>
      <c r="C6" s="126" t="s">
        <v>11</v>
      </c>
      <c r="D6" s="126"/>
      <c r="E6" s="126" t="s">
        <v>14</v>
      </c>
      <c r="F6" s="126" t="s">
        <v>475</v>
      </c>
      <c r="G6" s="126" t="s">
        <v>14</v>
      </c>
      <c r="H6" s="126" t="s">
        <v>14</v>
      </c>
    </row>
    <row r="7" spans="1:8" ht="15.75" thickTop="1" x14ac:dyDescent="0.25">
      <c r="A7" s="40" t="s">
        <v>238</v>
      </c>
      <c r="B7" s="16" t="s">
        <v>307</v>
      </c>
      <c r="C7" s="60">
        <v>43130</v>
      </c>
      <c r="D7" s="17">
        <v>43246.5</v>
      </c>
      <c r="E7" s="17">
        <v>44816</v>
      </c>
      <c r="F7" s="17">
        <v>21135.62</v>
      </c>
      <c r="G7" s="17">
        <v>44816</v>
      </c>
      <c r="H7" s="60">
        <v>45857</v>
      </c>
    </row>
    <row r="8" spans="1:8" x14ac:dyDescent="0.25">
      <c r="A8" s="16" t="s">
        <v>239</v>
      </c>
      <c r="B8" s="1" t="s">
        <v>308</v>
      </c>
      <c r="C8" s="60">
        <v>3000</v>
      </c>
      <c r="D8" s="60">
        <v>1951.39</v>
      </c>
      <c r="E8" s="60">
        <v>5000</v>
      </c>
      <c r="F8" s="60">
        <v>50.06</v>
      </c>
      <c r="G8" s="60">
        <v>5000</v>
      </c>
      <c r="H8" s="60">
        <v>2000</v>
      </c>
    </row>
    <row r="9" spans="1:8" x14ac:dyDescent="0.25">
      <c r="A9" s="16" t="s">
        <v>240</v>
      </c>
      <c r="B9" s="1" t="s">
        <v>309</v>
      </c>
      <c r="C9" s="60">
        <v>300</v>
      </c>
      <c r="D9" s="60">
        <v>0</v>
      </c>
      <c r="E9" s="60">
        <v>300</v>
      </c>
      <c r="F9" s="60">
        <v>0</v>
      </c>
      <c r="G9" s="60">
        <v>300</v>
      </c>
      <c r="H9" s="60">
        <v>300</v>
      </c>
    </row>
    <row r="10" spans="1:8" x14ac:dyDescent="0.25">
      <c r="A10" s="16" t="s">
        <v>246</v>
      </c>
      <c r="B10" s="16" t="s">
        <v>315</v>
      </c>
      <c r="C10" s="60">
        <v>650</v>
      </c>
      <c r="D10" s="60">
        <v>652.45000000000005</v>
      </c>
      <c r="E10" s="60">
        <v>750</v>
      </c>
      <c r="F10" s="60">
        <v>358.61</v>
      </c>
      <c r="G10" s="60">
        <v>750</v>
      </c>
      <c r="H10" s="60">
        <v>750</v>
      </c>
    </row>
    <row r="11" spans="1:8" x14ac:dyDescent="0.25">
      <c r="A11" s="16" t="s">
        <v>241</v>
      </c>
      <c r="B11" s="16" t="s">
        <v>310</v>
      </c>
      <c r="C11" s="60">
        <v>360</v>
      </c>
      <c r="D11" s="17">
        <v>360</v>
      </c>
      <c r="E11" s="17">
        <v>420</v>
      </c>
      <c r="F11" s="17">
        <v>420</v>
      </c>
      <c r="G11" s="17">
        <v>420</v>
      </c>
      <c r="H11" s="60">
        <v>480</v>
      </c>
    </row>
    <row r="12" spans="1:8" x14ac:dyDescent="0.25">
      <c r="A12" s="16" t="s">
        <v>242</v>
      </c>
      <c r="B12" s="16" t="s">
        <v>311</v>
      </c>
      <c r="C12" s="60">
        <v>6229</v>
      </c>
      <c r="D12" s="4">
        <v>6065.45</v>
      </c>
      <c r="E12" s="4">
        <v>6862</v>
      </c>
      <c r="F12" s="4">
        <v>2932.19</v>
      </c>
      <c r="G12" s="4">
        <v>6862</v>
      </c>
      <c r="H12" s="60">
        <v>6628</v>
      </c>
    </row>
    <row r="13" spans="1:8" x14ac:dyDescent="0.25">
      <c r="A13" s="16" t="s">
        <v>243</v>
      </c>
      <c r="B13" s="16" t="s">
        <v>312</v>
      </c>
      <c r="C13" s="60">
        <v>3375</v>
      </c>
      <c r="D13" s="4">
        <v>3082.55</v>
      </c>
      <c r="E13" s="4">
        <v>3923</v>
      </c>
      <c r="F13" s="4">
        <v>1447.17</v>
      </c>
      <c r="G13" s="4">
        <v>3589</v>
      </c>
      <c r="H13" s="60">
        <v>3778</v>
      </c>
    </row>
    <row r="14" spans="1:8" x14ac:dyDescent="0.25">
      <c r="A14" s="16" t="s">
        <v>245</v>
      </c>
      <c r="B14" s="16" t="s">
        <v>314</v>
      </c>
      <c r="C14" s="60">
        <v>1043</v>
      </c>
      <c r="D14" s="60">
        <v>998.35</v>
      </c>
      <c r="E14" s="60">
        <v>851</v>
      </c>
      <c r="F14" s="60">
        <v>503.29</v>
      </c>
      <c r="G14" s="60">
        <v>986</v>
      </c>
      <c r="H14" s="60">
        <v>533</v>
      </c>
    </row>
    <row r="15" spans="1:8" x14ac:dyDescent="0.25">
      <c r="A15" s="16" t="s">
        <v>244</v>
      </c>
      <c r="B15" s="16" t="s">
        <v>313</v>
      </c>
      <c r="C15" s="60">
        <v>7969</v>
      </c>
      <c r="D15" s="17">
        <v>7912.5</v>
      </c>
      <c r="E15" s="17">
        <v>8895</v>
      </c>
      <c r="F15" s="17">
        <v>7423.86</v>
      </c>
      <c r="G15" s="17">
        <v>8895</v>
      </c>
      <c r="H15" s="60">
        <v>10090</v>
      </c>
    </row>
    <row r="16" spans="1:8" x14ac:dyDescent="0.25">
      <c r="A16" s="5"/>
      <c r="B16" s="5" t="s">
        <v>6</v>
      </c>
      <c r="C16" s="6">
        <f>SUM(C7:C15)</f>
        <v>66056</v>
      </c>
      <c r="D16" s="6">
        <f t="shared" ref="D16:G16" si="0">SUM(D7:D15)</f>
        <v>64269.189999999995</v>
      </c>
      <c r="E16" s="6">
        <f t="shared" si="0"/>
        <v>71817</v>
      </c>
      <c r="F16" s="6">
        <f t="shared" si="0"/>
        <v>34270.800000000003</v>
      </c>
      <c r="G16" s="6">
        <f t="shared" si="0"/>
        <v>71618</v>
      </c>
      <c r="H16" s="6">
        <f>SUM(H7:H15)</f>
        <v>70416</v>
      </c>
    </row>
    <row r="17" spans="1:8" x14ac:dyDescent="0.25">
      <c r="A17" s="7" t="s">
        <v>486</v>
      </c>
      <c r="B17" s="7" t="s">
        <v>487</v>
      </c>
      <c r="C17" s="8">
        <v>0</v>
      </c>
      <c r="D17" s="8">
        <v>0</v>
      </c>
      <c r="E17" s="8">
        <v>0</v>
      </c>
      <c r="F17" s="8">
        <v>27.08</v>
      </c>
      <c r="G17" s="8">
        <v>0</v>
      </c>
      <c r="H17" s="8">
        <v>0</v>
      </c>
    </row>
    <row r="18" spans="1:8" x14ac:dyDescent="0.25">
      <c r="A18" s="1" t="s">
        <v>247</v>
      </c>
      <c r="B18" s="1" t="s">
        <v>327</v>
      </c>
      <c r="C18" s="61">
        <v>1100</v>
      </c>
      <c r="D18" s="68">
        <v>996.98</v>
      </c>
      <c r="E18" s="68">
        <v>1100</v>
      </c>
      <c r="F18" s="68">
        <v>0</v>
      </c>
      <c r="G18" s="68">
        <v>1100</v>
      </c>
      <c r="H18" s="68">
        <v>1100</v>
      </c>
    </row>
    <row r="19" spans="1:8" x14ac:dyDescent="0.25">
      <c r="A19" s="1" t="s">
        <v>248</v>
      </c>
      <c r="B19" s="1" t="s">
        <v>328</v>
      </c>
      <c r="C19" s="68">
        <v>22</v>
      </c>
      <c r="D19" s="68">
        <v>21.58</v>
      </c>
      <c r="E19" s="68">
        <v>22</v>
      </c>
      <c r="F19" s="68">
        <v>0</v>
      </c>
      <c r="G19" s="68">
        <v>22</v>
      </c>
      <c r="H19" s="68">
        <v>0</v>
      </c>
    </row>
    <row r="20" spans="1:8" x14ac:dyDescent="0.25">
      <c r="A20" s="1" t="s">
        <v>249</v>
      </c>
      <c r="B20" s="1" t="s">
        <v>329</v>
      </c>
      <c r="C20" s="61">
        <v>1500</v>
      </c>
      <c r="D20" s="68">
        <v>1158.68</v>
      </c>
      <c r="E20" s="64">
        <v>1500</v>
      </c>
      <c r="F20" s="68">
        <v>456.71</v>
      </c>
      <c r="G20" s="68">
        <v>1500</v>
      </c>
      <c r="H20" s="68">
        <v>1500</v>
      </c>
    </row>
    <row r="21" spans="1:8" x14ac:dyDescent="0.25">
      <c r="A21" s="1" t="s">
        <v>250</v>
      </c>
      <c r="B21" s="1" t="s">
        <v>337</v>
      </c>
      <c r="C21" s="61">
        <v>2200</v>
      </c>
      <c r="D21" s="68">
        <v>2189.0700000000002</v>
      </c>
      <c r="E21" s="68">
        <v>2200</v>
      </c>
      <c r="F21" s="68">
        <v>832.58</v>
      </c>
      <c r="G21" s="68">
        <v>2200</v>
      </c>
      <c r="H21" s="68">
        <v>2200</v>
      </c>
    </row>
    <row r="22" spans="1:8" x14ac:dyDescent="0.25">
      <c r="A22" s="5"/>
      <c r="B22" s="5" t="s">
        <v>7</v>
      </c>
      <c r="C22" s="6">
        <f t="shared" ref="C22:G22" si="1">SUM(C17:C21)</f>
        <v>4822</v>
      </c>
      <c r="D22" s="6">
        <f t="shared" si="1"/>
        <v>4366.3100000000004</v>
      </c>
      <c r="E22" s="6">
        <f t="shared" si="1"/>
        <v>4822</v>
      </c>
      <c r="F22" s="6">
        <f t="shared" si="1"/>
        <v>1316.37</v>
      </c>
      <c r="G22" s="6">
        <f t="shared" si="1"/>
        <v>4822</v>
      </c>
      <c r="H22" s="6">
        <f>SUM(H17:H21)</f>
        <v>4800</v>
      </c>
    </row>
    <row r="23" spans="1:8" x14ac:dyDescent="0.25">
      <c r="A23" s="1" t="s">
        <v>251</v>
      </c>
      <c r="B23" s="1" t="s">
        <v>347</v>
      </c>
      <c r="C23" s="62">
        <v>600</v>
      </c>
      <c r="D23" s="64">
        <v>295.79000000000002</v>
      </c>
      <c r="E23" s="68">
        <v>600</v>
      </c>
      <c r="F23" s="68">
        <v>286.88</v>
      </c>
      <c r="G23" s="68">
        <v>600</v>
      </c>
      <c r="H23" s="68">
        <v>600</v>
      </c>
    </row>
    <row r="24" spans="1:8" x14ac:dyDescent="0.25">
      <c r="A24" s="1" t="s">
        <v>252</v>
      </c>
      <c r="B24" s="1" t="s">
        <v>348</v>
      </c>
      <c r="C24" s="62">
        <v>1000</v>
      </c>
      <c r="D24" s="68">
        <v>1000</v>
      </c>
      <c r="E24" s="68">
        <v>1000</v>
      </c>
      <c r="F24" s="68">
        <v>0</v>
      </c>
      <c r="G24" s="68">
        <v>1000</v>
      </c>
      <c r="H24" s="68">
        <v>1000</v>
      </c>
    </row>
    <row r="25" spans="1:8" x14ac:dyDescent="0.25">
      <c r="A25" s="1" t="s">
        <v>253</v>
      </c>
      <c r="B25" s="1" t="s">
        <v>458</v>
      </c>
      <c r="C25" s="62">
        <v>800</v>
      </c>
      <c r="D25" s="68">
        <v>311.7</v>
      </c>
      <c r="E25" s="4">
        <v>800</v>
      </c>
      <c r="F25" s="4">
        <v>0</v>
      </c>
      <c r="G25" s="4">
        <v>800</v>
      </c>
      <c r="H25" s="68">
        <v>800</v>
      </c>
    </row>
    <row r="26" spans="1:8" x14ac:dyDescent="0.25">
      <c r="A26" s="5"/>
      <c r="B26" s="5" t="s">
        <v>8</v>
      </c>
      <c r="C26" s="6">
        <f>SUM(C23:C25)</f>
        <v>2400</v>
      </c>
      <c r="D26" s="6">
        <f t="shared" ref="D26:G26" si="2">SUM(D23:D25)</f>
        <v>1607.49</v>
      </c>
      <c r="E26" s="6">
        <f t="shared" si="2"/>
        <v>2400</v>
      </c>
      <c r="F26" s="6">
        <f t="shared" si="2"/>
        <v>286.88</v>
      </c>
      <c r="G26" s="6">
        <f t="shared" si="2"/>
        <v>2400</v>
      </c>
      <c r="H26" s="6">
        <f>SUM(H23:H25)</f>
        <v>2400</v>
      </c>
    </row>
    <row r="27" spans="1:8" x14ac:dyDescent="0.25">
      <c r="A27" s="1" t="s">
        <v>254</v>
      </c>
      <c r="B27" s="1" t="s">
        <v>367</v>
      </c>
      <c r="C27" s="68">
        <v>732</v>
      </c>
      <c r="D27" s="68">
        <v>501.28</v>
      </c>
      <c r="E27" s="68">
        <v>732</v>
      </c>
      <c r="F27" s="68">
        <v>210.23</v>
      </c>
      <c r="G27" s="68">
        <v>732</v>
      </c>
      <c r="H27" s="68">
        <v>732</v>
      </c>
    </row>
    <row r="28" spans="1:8" x14ac:dyDescent="0.25">
      <c r="A28" s="1" t="s">
        <v>255</v>
      </c>
      <c r="B28" s="1" t="s">
        <v>368</v>
      </c>
      <c r="C28" s="64">
        <v>600</v>
      </c>
      <c r="D28" s="68">
        <v>311.8</v>
      </c>
      <c r="E28" s="68">
        <v>600</v>
      </c>
      <c r="F28" s="68">
        <v>194.46</v>
      </c>
      <c r="G28" s="68">
        <v>600</v>
      </c>
      <c r="H28" s="68">
        <v>600</v>
      </c>
    </row>
    <row r="29" spans="1:8" x14ac:dyDescent="0.25">
      <c r="A29" s="1" t="s">
        <v>256</v>
      </c>
      <c r="B29" s="1" t="s">
        <v>369</v>
      </c>
      <c r="C29" s="64">
        <v>15608</v>
      </c>
      <c r="D29" s="68">
        <v>16729.900000000001</v>
      </c>
      <c r="E29" s="68">
        <v>23000</v>
      </c>
      <c r="F29" s="68">
        <v>3688.6</v>
      </c>
      <c r="G29" s="68">
        <v>23000</v>
      </c>
      <c r="H29" s="68">
        <v>23000</v>
      </c>
    </row>
    <row r="30" spans="1:8" x14ac:dyDescent="0.25">
      <c r="A30" s="1" t="s">
        <v>257</v>
      </c>
      <c r="B30" s="1" t="s">
        <v>370</v>
      </c>
      <c r="C30" s="68">
        <v>1200</v>
      </c>
      <c r="D30" s="68">
        <v>766.94</v>
      </c>
      <c r="E30" s="68">
        <v>1200</v>
      </c>
      <c r="F30" s="68">
        <v>0</v>
      </c>
      <c r="G30" s="68">
        <v>1200</v>
      </c>
      <c r="H30" s="68">
        <v>1200</v>
      </c>
    </row>
    <row r="31" spans="1:8" x14ac:dyDescent="0.25">
      <c r="A31" s="1" t="s">
        <v>258</v>
      </c>
      <c r="B31" s="1" t="s">
        <v>372</v>
      </c>
      <c r="C31" s="64">
        <v>7400</v>
      </c>
      <c r="D31" s="68">
        <v>6649</v>
      </c>
      <c r="E31" s="68">
        <v>7400</v>
      </c>
      <c r="F31" s="4">
        <v>0</v>
      </c>
      <c r="G31" s="68">
        <v>7400</v>
      </c>
      <c r="H31" s="68">
        <v>7400</v>
      </c>
    </row>
    <row r="32" spans="1:8" x14ac:dyDescent="0.25">
      <c r="A32" s="1" t="s">
        <v>259</v>
      </c>
      <c r="B32" s="1" t="s">
        <v>381</v>
      </c>
      <c r="C32" s="64">
        <v>500</v>
      </c>
      <c r="D32" s="68">
        <v>0</v>
      </c>
      <c r="E32" s="4">
        <v>500</v>
      </c>
      <c r="F32" s="4">
        <v>440.58</v>
      </c>
      <c r="G32" s="4">
        <v>500</v>
      </c>
      <c r="H32" s="68">
        <v>500</v>
      </c>
    </row>
    <row r="33" spans="1:8" ht="15.75" thickBot="1" x14ac:dyDescent="0.3">
      <c r="A33" s="5"/>
      <c r="B33" s="5" t="s">
        <v>9</v>
      </c>
      <c r="C33" s="6">
        <f>SUM(C27:C32)</f>
        <v>26040</v>
      </c>
      <c r="D33" s="6">
        <f t="shared" ref="D33:G33" si="3">SUM(D27:D32)</f>
        <v>24958.920000000002</v>
      </c>
      <c r="E33" s="6">
        <f t="shared" si="3"/>
        <v>33432</v>
      </c>
      <c r="F33" s="6">
        <f t="shared" si="3"/>
        <v>4533.87</v>
      </c>
      <c r="G33" s="6">
        <f t="shared" si="3"/>
        <v>33432</v>
      </c>
      <c r="H33" s="6">
        <f>SUM(H27:H32)</f>
        <v>33432</v>
      </c>
    </row>
    <row r="34" spans="1:8" hidden="1" x14ac:dyDescent="0.25">
      <c r="A34" s="1" t="str">
        <f>'[2]60-22-61'!A35</f>
        <v xml:space="preserve"> 60-5504-22-61</v>
      </c>
      <c r="B34" s="1" t="s">
        <v>295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</row>
    <row r="35" spans="1:8" hidden="1" x14ac:dyDescent="0.25">
      <c r="A35" s="78"/>
      <c r="B35" s="79" t="s">
        <v>45</v>
      </c>
      <c r="C35" s="80">
        <f>C34</f>
        <v>0</v>
      </c>
      <c r="D35" s="80">
        <v>0</v>
      </c>
      <c r="E35" s="80">
        <f t="shared" ref="E35" si="4">E34</f>
        <v>0</v>
      </c>
      <c r="F35" s="80">
        <f>F34</f>
        <v>0</v>
      </c>
      <c r="G35" s="80">
        <f>G34</f>
        <v>0</v>
      </c>
      <c r="H35" s="80">
        <f>H34</f>
        <v>0</v>
      </c>
    </row>
    <row r="36" spans="1:8" hidden="1" x14ac:dyDescent="0.25">
      <c r="A36" s="78" t="s">
        <v>260</v>
      </c>
      <c r="B36" s="79" t="s">
        <v>296</v>
      </c>
      <c r="C36" s="80">
        <v>0</v>
      </c>
      <c r="D36" s="80">
        <v>0</v>
      </c>
      <c r="E36" s="80">
        <v>0</v>
      </c>
      <c r="F36" s="80">
        <v>0</v>
      </c>
      <c r="G36" s="80">
        <v>0</v>
      </c>
      <c r="H36" s="80">
        <v>0</v>
      </c>
    </row>
    <row r="37" spans="1:8" ht="15.75" hidden="1" thickBot="1" x14ac:dyDescent="0.3">
      <c r="A37" s="18"/>
      <c r="B37" s="21" t="s">
        <v>46</v>
      </c>
      <c r="C37" s="19">
        <f>SUM(C36)</f>
        <v>0</v>
      </c>
      <c r="D37" s="19">
        <f t="shared" ref="D37:G37" si="5">SUM(D36)</f>
        <v>0</v>
      </c>
      <c r="E37" s="19">
        <f t="shared" si="5"/>
        <v>0</v>
      </c>
      <c r="F37" s="19">
        <f t="shared" si="5"/>
        <v>0</v>
      </c>
      <c r="G37" s="19">
        <f t="shared" si="5"/>
        <v>0</v>
      </c>
      <c r="H37" s="19">
        <f>SUM(H36)</f>
        <v>0</v>
      </c>
    </row>
    <row r="38" spans="1:8" ht="16.5" thickTop="1" thickBot="1" x14ac:dyDescent="0.3">
      <c r="A38" s="9"/>
      <c r="B38" s="9" t="s">
        <v>16</v>
      </c>
      <c r="C38" s="10">
        <f>SUM(C7:C37)/2</f>
        <v>99318</v>
      </c>
      <c r="D38" s="10">
        <f t="shared" ref="D38:G38" si="6">SUM(D7:D37)/2</f>
        <v>95201.909999999989</v>
      </c>
      <c r="E38" s="10">
        <f t="shared" si="6"/>
        <v>112471</v>
      </c>
      <c r="F38" s="10">
        <f t="shared" si="6"/>
        <v>40407.920000000013</v>
      </c>
      <c r="G38" s="10">
        <f t="shared" si="6"/>
        <v>112272</v>
      </c>
      <c r="H38" s="10">
        <f>SUM(H7:H37)/2</f>
        <v>111048</v>
      </c>
    </row>
    <row r="39" spans="1:8" ht="15.75" thickTop="1" x14ac:dyDescent="0.25"/>
    <row r="49" spans="1:8" x14ac:dyDescent="0.25">
      <c r="A49" s="171" t="str">
        <f>A1</f>
        <v>CITY OF GAINESVILLE</v>
      </c>
      <c r="B49" s="171"/>
      <c r="C49" s="171"/>
      <c r="D49" s="171"/>
      <c r="E49" s="171"/>
      <c r="F49" s="171"/>
      <c r="G49" s="171"/>
      <c r="H49" s="171"/>
    </row>
    <row r="50" spans="1:8" x14ac:dyDescent="0.25">
      <c r="A50" s="171" t="str">
        <f>A2</f>
        <v>BUDGET 2025-2026</v>
      </c>
      <c r="B50" s="171"/>
      <c r="C50" s="171"/>
      <c r="D50" s="171"/>
      <c r="E50" s="171"/>
      <c r="F50" s="171"/>
      <c r="G50" s="171"/>
      <c r="H50" s="171"/>
    </row>
    <row r="51" spans="1:8" x14ac:dyDescent="0.25">
      <c r="A51" s="171" t="str">
        <f>A3</f>
        <v>WATER &amp; SEWER FUND INDUSTRIAL PRE-TREATMENT</v>
      </c>
      <c r="B51" s="171"/>
      <c r="C51" s="171"/>
      <c r="D51" s="171"/>
      <c r="E51" s="171"/>
      <c r="F51" s="171"/>
      <c r="G51" s="171"/>
      <c r="H51" s="171"/>
    </row>
    <row r="52" spans="1:8" x14ac:dyDescent="0.25">
      <c r="A52" s="97"/>
      <c r="B52" s="97"/>
      <c r="C52" s="100"/>
      <c r="D52" s="100"/>
      <c r="E52" s="100"/>
      <c r="F52" s="100"/>
      <c r="G52" s="101"/>
      <c r="H52" s="101"/>
    </row>
    <row r="53" spans="1:8" x14ac:dyDescent="0.25">
      <c r="A53" s="97"/>
      <c r="B53" s="97"/>
      <c r="C53" s="100"/>
      <c r="D53" s="100"/>
      <c r="E53" s="100"/>
      <c r="F53" s="100"/>
      <c r="G53" s="101"/>
      <c r="H53" s="101"/>
    </row>
    <row r="54" spans="1:8" x14ac:dyDescent="0.25">
      <c r="A54" s="97"/>
      <c r="B54" s="97"/>
      <c r="C54" s="100"/>
      <c r="D54" s="100"/>
      <c r="E54" s="100"/>
      <c r="F54" s="100"/>
      <c r="G54" s="101"/>
      <c r="H54" s="101"/>
    </row>
    <row r="55" spans="1:8" x14ac:dyDescent="0.25">
      <c r="A55" s="97"/>
      <c r="B55" s="97"/>
      <c r="C55" s="100"/>
      <c r="D55" s="100"/>
      <c r="E55" s="100"/>
      <c r="F55" s="100"/>
      <c r="G55" s="101"/>
      <c r="H55" s="101"/>
    </row>
    <row r="56" spans="1:8" x14ac:dyDescent="0.25">
      <c r="A56" s="97"/>
      <c r="B56" s="97"/>
      <c r="C56" s="100"/>
      <c r="D56" s="100"/>
      <c r="E56" s="100"/>
      <c r="F56" s="100"/>
      <c r="G56" s="101"/>
      <c r="H56" s="101"/>
    </row>
    <row r="57" spans="1:8" x14ac:dyDescent="0.25">
      <c r="A57" s="97"/>
      <c r="B57" s="97"/>
      <c r="C57" s="100"/>
      <c r="D57" s="100"/>
      <c r="E57" s="100"/>
      <c r="F57" s="100"/>
      <c r="G57" s="101"/>
      <c r="H57" s="101"/>
    </row>
    <row r="58" spans="1:8" x14ac:dyDescent="0.25">
      <c r="A58" s="97"/>
      <c r="B58" s="97"/>
      <c r="C58" s="100"/>
      <c r="D58" s="100"/>
      <c r="E58" s="100"/>
      <c r="F58" s="100"/>
      <c r="G58" s="101"/>
      <c r="H58" s="101"/>
    </row>
    <row r="59" spans="1:8" x14ac:dyDescent="0.25">
      <c r="A59" s="97"/>
      <c r="B59" s="97"/>
      <c r="C59" s="100"/>
      <c r="D59" s="100"/>
      <c r="E59" s="100"/>
      <c r="F59" s="100"/>
      <c r="G59" s="101"/>
      <c r="H59" s="101"/>
    </row>
    <row r="60" spans="1:8" x14ac:dyDescent="0.25">
      <c r="A60" s="97"/>
      <c r="B60" s="97"/>
      <c r="C60" s="100"/>
      <c r="D60" s="100"/>
      <c r="E60" s="100"/>
      <c r="F60" s="100"/>
      <c r="G60" s="101"/>
      <c r="H60" s="101"/>
    </row>
    <row r="61" spans="1:8" x14ac:dyDescent="0.25">
      <c r="A61" s="97"/>
      <c r="B61" s="97"/>
      <c r="C61" s="100"/>
      <c r="D61" s="100"/>
      <c r="E61" s="100"/>
      <c r="F61" s="100"/>
      <c r="G61" s="101"/>
      <c r="H61" s="101"/>
    </row>
    <row r="62" spans="1:8" x14ac:dyDescent="0.25">
      <c r="A62" s="97"/>
      <c r="B62" s="97"/>
      <c r="C62" s="100"/>
      <c r="D62" s="100"/>
      <c r="E62" s="100"/>
      <c r="F62" s="100"/>
      <c r="H62" s="101"/>
    </row>
    <row r="63" spans="1:8" x14ac:dyDescent="0.25">
      <c r="A63" s="97"/>
      <c r="B63" s="97"/>
      <c r="C63" s="100"/>
      <c r="D63" s="100"/>
      <c r="E63" s="100"/>
      <c r="F63" s="100"/>
      <c r="G63" s="101"/>
      <c r="H63" s="101"/>
    </row>
    <row r="64" spans="1:8" x14ac:dyDescent="0.25">
      <c r="A64" s="97"/>
      <c r="B64" s="97"/>
      <c r="C64" s="100"/>
      <c r="D64" s="100"/>
      <c r="E64" s="100"/>
      <c r="F64" s="100"/>
      <c r="G64" s="101"/>
      <c r="H64" s="101"/>
    </row>
    <row r="65" spans="1:8" x14ac:dyDescent="0.25">
      <c r="A65" s="97"/>
      <c r="B65" s="97"/>
      <c r="C65" s="100"/>
      <c r="D65" s="100"/>
      <c r="E65" s="100"/>
      <c r="F65" s="100"/>
      <c r="G65" s="101"/>
      <c r="H65" s="101"/>
    </row>
    <row r="66" spans="1:8" x14ac:dyDescent="0.25">
      <c r="A66" s="97"/>
      <c r="B66" s="97"/>
      <c r="C66" s="100"/>
      <c r="D66" s="100"/>
      <c r="E66" s="100"/>
      <c r="F66" s="100"/>
      <c r="G66" s="101"/>
      <c r="H66" s="101"/>
    </row>
    <row r="67" spans="1:8" x14ac:dyDescent="0.25">
      <c r="A67" s="97"/>
      <c r="B67" s="97"/>
      <c r="C67" s="100"/>
      <c r="D67" s="100"/>
      <c r="E67" s="100"/>
      <c r="F67" s="100"/>
      <c r="G67" s="101"/>
      <c r="H67" s="101"/>
    </row>
    <row r="68" spans="1:8" x14ac:dyDescent="0.25">
      <c r="A68" s="97"/>
      <c r="B68" s="97"/>
      <c r="C68" s="100"/>
      <c r="D68" s="100"/>
      <c r="E68" s="100"/>
      <c r="F68" s="100"/>
      <c r="G68" s="101"/>
      <c r="H68" s="101"/>
    </row>
    <row r="69" spans="1:8" x14ac:dyDescent="0.25">
      <c r="A69" s="97"/>
      <c r="B69" s="97"/>
      <c r="C69" s="100"/>
      <c r="D69" s="100"/>
      <c r="E69" s="100"/>
      <c r="F69" s="100"/>
      <c r="G69" s="101"/>
      <c r="H69" s="101"/>
    </row>
    <row r="70" spans="1:8" x14ac:dyDescent="0.25">
      <c r="A70" s="97"/>
      <c r="B70" s="97"/>
      <c r="C70" s="100"/>
      <c r="D70" s="100"/>
      <c r="E70" s="100"/>
      <c r="F70" s="100"/>
      <c r="G70" s="101"/>
      <c r="H70" s="101"/>
    </row>
    <row r="71" spans="1:8" x14ac:dyDescent="0.25">
      <c r="A71" s="97"/>
      <c r="B71" s="97"/>
      <c r="C71" s="100"/>
      <c r="D71" s="100"/>
      <c r="E71" s="100"/>
      <c r="F71" s="100"/>
      <c r="G71" s="101"/>
      <c r="H71" s="101"/>
    </row>
    <row r="72" spans="1:8" x14ac:dyDescent="0.25">
      <c r="A72" s="97"/>
      <c r="B72" s="97"/>
      <c r="C72" s="100"/>
      <c r="D72" s="100"/>
      <c r="E72" s="100"/>
      <c r="F72" s="100"/>
      <c r="G72" s="101"/>
      <c r="H72" s="101"/>
    </row>
    <row r="73" spans="1:8" x14ac:dyDescent="0.25">
      <c r="A73" s="97"/>
      <c r="B73" s="97"/>
      <c r="C73" s="100"/>
      <c r="D73" s="100"/>
      <c r="E73" s="100"/>
      <c r="F73" s="100"/>
      <c r="G73" s="101"/>
      <c r="H73" s="101"/>
    </row>
    <row r="74" spans="1:8" x14ac:dyDescent="0.25">
      <c r="A74" s="97"/>
      <c r="B74" s="97"/>
      <c r="C74" s="100"/>
      <c r="D74" s="100"/>
      <c r="E74" s="100"/>
      <c r="F74" s="100"/>
      <c r="G74" s="101"/>
      <c r="H74" s="101"/>
    </row>
    <row r="75" spans="1:8" x14ac:dyDescent="0.25">
      <c r="A75" s="97"/>
      <c r="B75" s="97"/>
      <c r="C75" s="100"/>
      <c r="D75" s="100"/>
      <c r="E75" s="100"/>
      <c r="F75" s="100"/>
      <c r="G75" s="101"/>
      <c r="H75" s="101"/>
    </row>
    <row r="76" spans="1:8" ht="15.75" thickBot="1" x14ac:dyDescent="0.3">
      <c r="A76" s="97"/>
      <c r="B76" s="97"/>
      <c r="C76" s="100"/>
      <c r="D76" s="100"/>
      <c r="E76" s="100"/>
      <c r="F76" s="100"/>
      <c r="G76" s="101"/>
      <c r="H76" s="101"/>
    </row>
    <row r="77" spans="1:8" ht="16.5" thickTop="1" thickBot="1" x14ac:dyDescent="0.3">
      <c r="A77" s="168" t="s">
        <v>494</v>
      </c>
      <c r="B77" s="169"/>
      <c r="C77" s="169"/>
      <c r="D77" s="169"/>
      <c r="E77" s="169"/>
      <c r="F77" s="169"/>
      <c r="G77" s="169"/>
      <c r="H77" s="170"/>
    </row>
    <row r="78" spans="1:8" ht="15.75" thickTop="1" x14ac:dyDescent="0.25">
      <c r="A78" s="97"/>
      <c r="B78" s="106"/>
      <c r="C78" s="107" t="s">
        <v>513</v>
      </c>
      <c r="D78" s="107" t="s">
        <v>513</v>
      </c>
      <c r="E78" s="107" t="s">
        <v>514</v>
      </c>
      <c r="F78" s="107" t="s">
        <v>514</v>
      </c>
      <c r="G78" s="107" t="s">
        <v>514</v>
      </c>
      <c r="H78" s="107" t="s">
        <v>55</v>
      </c>
    </row>
    <row r="79" spans="1:8" x14ac:dyDescent="0.25">
      <c r="A79" s="97"/>
      <c r="B79" s="106"/>
      <c r="C79" s="107" t="s">
        <v>471</v>
      </c>
      <c r="D79" s="107" t="s">
        <v>472</v>
      </c>
      <c r="E79" s="107" t="s">
        <v>473</v>
      </c>
      <c r="F79" s="107" t="s">
        <v>472</v>
      </c>
      <c r="G79" s="107" t="s">
        <v>515</v>
      </c>
      <c r="H79" s="107" t="s">
        <v>474</v>
      </c>
    </row>
    <row r="80" spans="1:8" ht="15.75" thickBot="1" x14ac:dyDescent="0.3">
      <c r="A80" s="97"/>
      <c r="B80" s="108" t="s">
        <v>495</v>
      </c>
      <c r="C80" s="109"/>
      <c r="D80" s="109"/>
      <c r="E80" s="109" t="s">
        <v>11</v>
      </c>
      <c r="F80" s="109" t="s">
        <v>475</v>
      </c>
      <c r="G80" s="109" t="s">
        <v>11</v>
      </c>
      <c r="H80" s="109" t="s">
        <v>11</v>
      </c>
    </row>
    <row r="81" spans="1:8" ht="15.75" thickTop="1" x14ac:dyDescent="0.25">
      <c r="A81" s="97"/>
      <c r="B81" s="97" t="s">
        <v>496</v>
      </c>
      <c r="C81" s="100">
        <f t="shared" ref="C81:H81" si="7">C16</f>
        <v>66056</v>
      </c>
      <c r="D81" s="100">
        <f t="shared" si="7"/>
        <v>64269.189999999995</v>
      </c>
      <c r="E81" s="100">
        <f t="shared" si="7"/>
        <v>71817</v>
      </c>
      <c r="F81" s="100">
        <f t="shared" si="7"/>
        <v>34270.800000000003</v>
      </c>
      <c r="G81" s="100">
        <f t="shared" si="7"/>
        <v>71618</v>
      </c>
      <c r="H81" s="100">
        <f t="shared" si="7"/>
        <v>70416</v>
      </c>
    </row>
    <row r="82" spans="1:8" x14ac:dyDescent="0.25">
      <c r="A82" s="97"/>
      <c r="B82" s="97" t="s">
        <v>497</v>
      </c>
      <c r="C82" s="100">
        <f t="shared" ref="C82:H82" si="8">C22</f>
        <v>4822</v>
      </c>
      <c r="D82" s="100">
        <f t="shared" si="8"/>
        <v>4366.3100000000004</v>
      </c>
      <c r="E82" s="100">
        <f t="shared" si="8"/>
        <v>4822</v>
      </c>
      <c r="F82" s="100">
        <f t="shared" si="8"/>
        <v>1316.37</v>
      </c>
      <c r="G82" s="100">
        <f t="shared" si="8"/>
        <v>4822</v>
      </c>
      <c r="H82" s="100">
        <f t="shared" si="8"/>
        <v>4800</v>
      </c>
    </row>
    <row r="83" spans="1:8" x14ac:dyDescent="0.25">
      <c r="A83" s="97"/>
      <c r="B83" s="97" t="s">
        <v>498</v>
      </c>
      <c r="C83" s="100">
        <f t="shared" ref="C83:H83" si="9">C26</f>
        <v>2400</v>
      </c>
      <c r="D83" s="100">
        <f t="shared" si="9"/>
        <v>1607.49</v>
      </c>
      <c r="E83" s="100">
        <f t="shared" si="9"/>
        <v>2400</v>
      </c>
      <c r="F83" s="100">
        <f t="shared" si="9"/>
        <v>286.88</v>
      </c>
      <c r="G83" s="100">
        <f t="shared" si="9"/>
        <v>2400</v>
      </c>
      <c r="H83" s="100">
        <f t="shared" si="9"/>
        <v>2400</v>
      </c>
    </row>
    <row r="84" spans="1:8" x14ac:dyDescent="0.25">
      <c r="A84" s="97"/>
      <c r="B84" s="97" t="s">
        <v>499</v>
      </c>
      <c r="C84" s="100">
        <f t="shared" ref="C84:H84" si="10">C33</f>
        <v>26040</v>
      </c>
      <c r="D84" s="100">
        <f t="shared" si="10"/>
        <v>24958.920000000002</v>
      </c>
      <c r="E84" s="100">
        <f t="shared" si="10"/>
        <v>33432</v>
      </c>
      <c r="F84" s="100">
        <f t="shared" si="10"/>
        <v>4533.87</v>
      </c>
      <c r="G84" s="100">
        <f t="shared" si="10"/>
        <v>33432</v>
      </c>
      <c r="H84" s="100">
        <f t="shared" si="10"/>
        <v>33432</v>
      </c>
    </row>
    <row r="85" spans="1:8" x14ac:dyDescent="0.25">
      <c r="A85" s="97"/>
      <c r="B85" s="97" t="s">
        <v>500</v>
      </c>
      <c r="C85" s="100">
        <f t="shared" ref="C85:H85" si="11">C35</f>
        <v>0</v>
      </c>
      <c r="D85" s="100">
        <f t="shared" si="11"/>
        <v>0</v>
      </c>
      <c r="E85" s="100">
        <f t="shared" si="11"/>
        <v>0</v>
      </c>
      <c r="F85" s="100">
        <f t="shared" si="11"/>
        <v>0</v>
      </c>
      <c r="G85" s="100">
        <f t="shared" si="11"/>
        <v>0</v>
      </c>
      <c r="H85" s="100">
        <f t="shared" si="11"/>
        <v>0</v>
      </c>
    </row>
    <row r="86" spans="1:8" ht="15.75" thickBot="1" x14ac:dyDescent="0.3">
      <c r="A86" s="97"/>
      <c r="B86" s="97" t="s">
        <v>521</v>
      </c>
      <c r="C86" s="100">
        <f t="shared" ref="C86:H86" si="12">C38</f>
        <v>99318</v>
      </c>
      <c r="D86" s="100">
        <f t="shared" si="12"/>
        <v>95201.909999999989</v>
      </c>
      <c r="E86" s="100">
        <f t="shared" si="12"/>
        <v>112471</v>
      </c>
      <c r="F86" s="100">
        <f t="shared" si="12"/>
        <v>40407.920000000013</v>
      </c>
      <c r="G86" s="100">
        <f t="shared" si="12"/>
        <v>112272</v>
      </c>
      <c r="H86" s="100">
        <f t="shared" si="12"/>
        <v>111048</v>
      </c>
    </row>
    <row r="87" spans="1:8" ht="15.75" thickTop="1" x14ac:dyDescent="0.25">
      <c r="A87" s="97"/>
      <c r="B87" s="130" t="s">
        <v>31</v>
      </c>
      <c r="C87" s="142">
        <f t="shared" ref="C87:H87" si="13">SUM(C81:C86)</f>
        <v>198636</v>
      </c>
      <c r="D87" s="142">
        <f t="shared" si="13"/>
        <v>190403.82</v>
      </c>
      <c r="E87" s="142">
        <f t="shared" si="13"/>
        <v>224942</v>
      </c>
      <c r="F87" s="142">
        <f t="shared" si="13"/>
        <v>80815.840000000026</v>
      </c>
      <c r="G87" s="142">
        <f t="shared" si="13"/>
        <v>224544</v>
      </c>
      <c r="H87" s="142">
        <f t="shared" si="13"/>
        <v>222096</v>
      </c>
    </row>
    <row r="88" spans="1:8" ht="15.75" thickBot="1" x14ac:dyDescent="0.3">
      <c r="A88" s="97"/>
      <c r="B88" s="97"/>
      <c r="C88" s="100"/>
      <c r="D88" s="100"/>
      <c r="E88" s="100"/>
      <c r="F88" s="100"/>
      <c r="G88" s="100"/>
      <c r="H88" s="100"/>
    </row>
    <row r="89" spans="1:8" ht="16.5" thickTop="1" thickBot="1" x14ac:dyDescent="0.3">
      <c r="A89" s="168" t="s">
        <v>502</v>
      </c>
      <c r="B89" s="169"/>
      <c r="C89" s="169"/>
      <c r="D89" s="169"/>
      <c r="E89" s="169"/>
      <c r="F89" s="169"/>
      <c r="G89" s="169"/>
      <c r="H89" s="170"/>
    </row>
    <row r="90" spans="1:8" ht="15.75" thickTop="1" x14ac:dyDescent="0.25">
      <c r="A90" s="97"/>
      <c r="B90" s="112"/>
      <c r="C90" s="107"/>
      <c r="D90" s="107" t="s">
        <v>472</v>
      </c>
      <c r="E90" s="107" t="s">
        <v>472</v>
      </c>
      <c r="F90" s="107" t="s">
        <v>472</v>
      </c>
      <c r="G90" s="113" t="s">
        <v>14</v>
      </c>
      <c r="H90" s="113" t="s">
        <v>474</v>
      </c>
    </row>
    <row r="91" spans="1:8" ht="15.75" thickBot="1" x14ac:dyDescent="0.3">
      <c r="A91" s="97"/>
      <c r="B91" s="114"/>
      <c r="C91" s="115"/>
      <c r="D91" s="116">
        <f>'[3]60-22-61 '!D49</f>
        <v>2022</v>
      </c>
      <c r="E91" s="116">
        <f>'[3]60-22-61 '!E49</f>
        <v>2023</v>
      </c>
      <c r="F91" s="116">
        <f>'[3]60-22-61 '!F49</f>
        <v>2024</v>
      </c>
      <c r="G91" s="116">
        <f>'[3]60-22-61 '!G49</f>
        <v>2025</v>
      </c>
      <c r="H91" s="116">
        <f>'[3]60-22-61 '!H49</f>
        <v>2026</v>
      </c>
    </row>
    <row r="92" spans="1:8" ht="15.75" thickTop="1" x14ac:dyDescent="0.25">
      <c r="A92" s="97"/>
      <c r="B92" s="119" t="str">
        <f>'[3]60-22-61 '!B51</f>
        <v>CATEGORICAL BUSINESSES PERMITTED</v>
      </c>
      <c r="C92" s="100"/>
      <c r="D92" s="100">
        <f>'[3]60-22-61 '!D51</f>
        <v>1</v>
      </c>
      <c r="E92" s="100">
        <f>'[3]60-22-61 '!E51</f>
        <v>1</v>
      </c>
      <c r="F92" s="100">
        <f>'[3]60-22-61 '!F51</f>
        <v>1</v>
      </c>
      <c r="G92" s="100">
        <f>'[3]60-22-61 '!G51</f>
        <v>1</v>
      </c>
      <c r="H92" s="100">
        <f>'[3]60-22-61 '!H51</f>
        <v>1</v>
      </c>
    </row>
    <row r="93" spans="1:8" x14ac:dyDescent="0.25">
      <c r="A93" s="97"/>
      <c r="B93" s="119" t="str">
        <f>'[3]60-22-61 '!B52</f>
        <v>SIU'S PERMITTED</v>
      </c>
      <c r="C93" s="100"/>
      <c r="D93" s="100">
        <f>'[3]60-22-61 '!D52</f>
        <v>2</v>
      </c>
      <c r="E93" s="100">
        <f>'[3]60-22-61 '!E52</f>
        <v>2</v>
      </c>
      <c r="F93" s="100">
        <f>'[3]60-22-61 '!F52</f>
        <v>2</v>
      </c>
      <c r="G93" s="100">
        <f>'[3]60-22-61 '!G52</f>
        <v>2</v>
      </c>
      <c r="H93" s="100">
        <f>'[3]60-22-61 '!H52</f>
        <v>2</v>
      </c>
    </row>
    <row r="94" spans="1:8" ht="15.75" thickBot="1" x14ac:dyDescent="0.3">
      <c r="A94" s="97"/>
      <c r="B94" s="95"/>
      <c r="C94" s="117"/>
      <c r="D94" s="117"/>
      <c r="E94" s="117"/>
      <c r="F94" s="118"/>
      <c r="G94" s="118"/>
      <c r="H94" s="118"/>
    </row>
    <row r="95" spans="1:8" ht="16.5" thickTop="1" thickBot="1" x14ac:dyDescent="0.3">
      <c r="A95" s="168" t="s">
        <v>505</v>
      </c>
      <c r="B95" s="169"/>
      <c r="C95" s="169"/>
      <c r="D95" s="169"/>
      <c r="E95" s="169"/>
      <c r="F95" s="169"/>
      <c r="G95" s="169"/>
      <c r="H95" s="170"/>
    </row>
    <row r="96" spans="1:8" ht="15.75" thickTop="1" x14ac:dyDescent="0.25">
      <c r="A96" s="97"/>
      <c r="B96" s="136"/>
      <c r="C96" s="107"/>
      <c r="D96" s="107" t="s">
        <v>472</v>
      </c>
      <c r="E96" s="107" t="s">
        <v>472</v>
      </c>
      <c r="F96" s="107" t="s">
        <v>472</v>
      </c>
      <c r="G96" s="113" t="s">
        <v>14</v>
      </c>
      <c r="H96" s="113" t="s">
        <v>474</v>
      </c>
    </row>
    <row r="97" spans="1:8" ht="15.75" thickBot="1" x14ac:dyDescent="0.3">
      <c r="A97" s="97"/>
      <c r="B97" s="143" t="str">
        <f>'[3]60-22-61 '!B56</f>
        <v>POSITION</v>
      </c>
      <c r="C97" s="115"/>
      <c r="D97" s="116">
        <f>D91</f>
        <v>2022</v>
      </c>
      <c r="E97" s="116">
        <f t="shared" ref="E97:H97" si="14">E91</f>
        <v>2023</v>
      </c>
      <c r="F97" s="116">
        <f t="shared" si="14"/>
        <v>2024</v>
      </c>
      <c r="G97" s="116">
        <f t="shared" si="14"/>
        <v>2025</v>
      </c>
      <c r="H97" s="116">
        <f t="shared" si="14"/>
        <v>2026</v>
      </c>
    </row>
    <row r="98" spans="1:8" ht="15.75" thickTop="1" x14ac:dyDescent="0.25">
      <c r="A98" s="97"/>
      <c r="B98" s="119" t="str">
        <f>'[3]60-22-61 '!B57</f>
        <v>INDUSTRIAL WASTE</v>
      </c>
      <c r="C98" s="97"/>
      <c r="D98" s="97"/>
      <c r="E98" s="97"/>
      <c r="F98" s="97"/>
      <c r="G98" s="101"/>
      <c r="H98" s="101"/>
    </row>
    <row r="99" spans="1:8" ht="15.75" thickBot="1" x14ac:dyDescent="0.3">
      <c r="A99" s="97"/>
      <c r="B99" s="134" t="str">
        <f>'[3]60-22-61 '!B58</f>
        <v>INDUSTRIAL WASTE OFFICER</v>
      </c>
      <c r="C99" s="135"/>
      <c r="D99" s="134">
        <f>'[3]60-22-61 '!D58</f>
        <v>1</v>
      </c>
      <c r="E99" s="134">
        <f>'[3]60-22-61 '!E58</f>
        <v>1</v>
      </c>
      <c r="F99" s="134">
        <f>'[3]60-22-61 '!F58</f>
        <v>1</v>
      </c>
      <c r="G99" s="134">
        <f>'[3]60-22-61 '!G58</f>
        <v>1</v>
      </c>
      <c r="H99" s="134">
        <f>'[3]60-22-61 '!H58</f>
        <v>1</v>
      </c>
    </row>
    <row r="100" spans="1:8" ht="15.75" thickTop="1" x14ac:dyDescent="0.25">
      <c r="A100" s="97"/>
      <c r="B100" s="97" t="s">
        <v>522</v>
      </c>
      <c r="C100" s="97"/>
      <c r="D100" s="119">
        <f>D99</f>
        <v>1</v>
      </c>
      <c r="E100" s="119">
        <f>E99</f>
        <v>1</v>
      </c>
      <c r="F100" s="119">
        <f>F99</f>
        <v>1</v>
      </c>
      <c r="G100" s="119">
        <f>G99</f>
        <v>1</v>
      </c>
      <c r="H100" s="119">
        <f>H99</f>
        <v>1</v>
      </c>
    </row>
    <row r="101" spans="1:8" x14ac:dyDescent="0.25">
      <c r="A101" s="97"/>
      <c r="B101" s="97"/>
      <c r="C101" s="97"/>
      <c r="D101" s="97"/>
      <c r="E101" s="97"/>
      <c r="F101" s="97"/>
      <c r="G101" s="97"/>
      <c r="H101" s="101"/>
    </row>
  </sheetData>
  <mergeCells count="9">
    <mergeCell ref="A1:H1"/>
    <mergeCell ref="A2:H2"/>
    <mergeCell ref="A3:H3"/>
    <mergeCell ref="A89:H89"/>
    <mergeCell ref="A95:H95"/>
    <mergeCell ref="A49:H49"/>
    <mergeCell ref="A50:H50"/>
    <mergeCell ref="A51:H51"/>
    <mergeCell ref="A77:H77"/>
  </mergeCells>
  <pageMargins left="0.7" right="0.7" top="0.5" bottom="0.5" header="0.3" footer="0.3"/>
  <pageSetup scale="85" orientation="portrait" r:id="rId1"/>
  <rowBreaks count="1" manualBreakCount="1">
    <brk id="45" max="7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H31"/>
  <sheetViews>
    <sheetView zoomScale="98" zoomScaleNormal="98" workbookViewId="0">
      <selection activeCell="L30" sqref="L30"/>
    </sheetView>
  </sheetViews>
  <sheetFormatPr defaultRowHeight="15" x14ac:dyDescent="0.25"/>
  <cols>
    <col min="1" max="1" width="13.5703125" bestFit="1" customWidth="1"/>
    <col min="2" max="2" width="28.7109375" customWidth="1"/>
    <col min="3" max="3" width="9.7109375" customWidth="1"/>
    <col min="4" max="5" width="9.5703125" bestFit="1" customWidth="1"/>
    <col min="6" max="6" width="11.7109375" bestFit="1" customWidth="1"/>
    <col min="7" max="7" width="9.7109375" customWidth="1"/>
    <col min="8" max="8" width="10.7109375" bestFit="1" customWidth="1"/>
  </cols>
  <sheetData>
    <row r="1" spans="1:8" x14ac:dyDescent="0.25">
      <c r="A1" s="159" t="s">
        <v>0</v>
      </c>
      <c r="B1" s="159"/>
      <c r="C1" s="159"/>
      <c r="D1" s="159"/>
      <c r="E1" s="159"/>
      <c r="F1" s="159"/>
      <c r="G1" s="159"/>
      <c r="H1" s="159"/>
    </row>
    <row r="2" spans="1:8" x14ac:dyDescent="0.25">
      <c r="A2" s="161" t="s">
        <v>483</v>
      </c>
      <c r="B2" s="161"/>
      <c r="C2" s="161"/>
      <c r="D2" s="161"/>
      <c r="E2" s="161"/>
      <c r="F2" s="161"/>
      <c r="G2" s="161"/>
      <c r="H2" s="161"/>
    </row>
    <row r="3" spans="1:8" x14ac:dyDescent="0.25">
      <c r="A3" s="159" t="s">
        <v>33</v>
      </c>
      <c r="B3" s="159"/>
      <c r="C3" s="159"/>
      <c r="D3" s="159"/>
      <c r="E3" s="159"/>
      <c r="F3" s="159"/>
      <c r="G3" s="159"/>
      <c r="H3" s="159"/>
    </row>
    <row r="4" spans="1:8" x14ac:dyDescent="0.25">
      <c r="A4" s="144"/>
      <c r="B4" s="144"/>
      <c r="C4" s="144"/>
      <c r="D4" s="144"/>
      <c r="E4" s="144"/>
      <c r="F4" s="144"/>
      <c r="G4" s="144"/>
      <c r="H4" s="73"/>
    </row>
    <row r="5" spans="1:8" x14ac:dyDescent="0.25">
      <c r="A5" s="123"/>
      <c r="B5" s="123"/>
      <c r="C5" s="122" t="s">
        <v>469</v>
      </c>
      <c r="D5" s="122" t="s">
        <v>469</v>
      </c>
      <c r="E5" s="122" t="s">
        <v>470</v>
      </c>
      <c r="F5" s="122" t="s">
        <v>470</v>
      </c>
      <c r="G5" s="122" t="s">
        <v>470</v>
      </c>
      <c r="H5" s="122" t="s">
        <v>55</v>
      </c>
    </row>
    <row r="6" spans="1:8" x14ac:dyDescent="0.25">
      <c r="A6" s="123" t="s">
        <v>2</v>
      </c>
      <c r="B6" s="123" t="s">
        <v>3</v>
      </c>
      <c r="C6" s="122" t="s">
        <v>471</v>
      </c>
      <c r="D6" s="122" t="s">
        <v>472</v>
      </c>
      <c r="E6" s="122" t="s">
        <v>473</v>
      </c>
      <c r="F6" s="122" t="s">
        <v>472</v>
      </c>
      <c r="G6" s="122" t="s">
        <v>471</v>
      </c>
      <c r="H6" s="124" t="s">
        <v>474</v>
      </c>
    </row>
    <row r="7" spans="1:8" ht="15.75" thickBot="1" x14ac:dyDescent="0.3">
      <c r="A7" s="125" t="s">
        <v>4</v>
      </c>
      <c r="B7" s="125"/>
      <c r="C7" s="126" t="s">
        <v>11</v>
      </c>
      <c r="D7" s="126"/>
      <c r="E7" s="126" t="s">
        <v>14</v>
      </c>
      <c r="F7" s="126" t="s">
        <v>475</v>
      </c>
      <c r="G7" s="126" t="s">
        <v>14</v>
      </c>
      <c r="H7" s="126" t="s">
        <v>14</v>
      </c>
    </row>
    <row r="8" spans="1:8" ht="15.75" thickTop="1" x14ac:dyDescent="0.25">
      <c r="A8" s="49" t="s">
        <v>386</v>
      </c>
      <c r="B8" s="73" t="s">
        <v>392</v>
      </c>
      <c r="C8" s="71">
        <v>882933</v>
      </c>
      <c r="D8" s="71">
        <v>882933</v>
      </c>
      <c r="E8" s="71">
        <v>953568</v>
      </c>
      <c r="F8" s="68">
        <v>476784</v>
      </c>
      <c r="G8" s="71">
        <v>953568</v>
      </c>
      <c r="H8" s="71">
        <v>971568</v>
      </c>
    </row>
    <row r="9" spans="1:8" x14ac:dyDescent="0.25">
      <c r="A9" s="25" t="s">
        <v>386</v>
      </c>
      <c r="B9" s="73" t="s">
        <v>393</v>
      </c>
      <c r="C9" s="46">
        <v>421538</v>
      </c>
      <c r="D9" s="46">
        <v>421538</v>
      </c>
      <c r="E9" s="46">
        <v>525169</v>
      </c>
      <c r="F9" s="46">
        <v>262584.48</v>
      </c>
      <c r="G9" s="46">
        <v>525169</v>
      </c>
      <c r="H9" s="46">
        <v>525169</v>
      </c>
    </row>
    <row r="10" spans="1:8" x14ac:dyDescent="0.25">
      <c r="A10" s="16" t="s">
        <v>385</v>
      </c>
      <c r="B10" s="16" t="s">
        <v>381</v>
      </c>
      <c r="C10" s="71">
        <f>3000+7000</f>
        <v>10000</v>
      </c>
      <c r="D10" s="71">
        <v>3840</v>
      </c>
      <c r="E10" s="71">
        <v>10000</v>
      </c>
      <c r="F10" s="71">
        <v>2400</v>
      </c>
      <c r="G10" s="71">
        <v>10000</v>
      </c>
      <c r="H10" s="71">
        <v>5000</v>
      </c>
    </row>
    <row r="11" spans="1:8" x14ac:dyDescent="0.25">
      <c r="A11" s="73" t="s">
        <v>394</v>
      </c>
      <c r="B11" s="76" t="s">
        <v>395</v>
      </c>
      <c r="C11" s="46">
        <v>32500</v>
      </c>
      <c r="D11" s="46">
        <v>12220.18</v>
      </c>
      <c r="E11" s="46">
        <v>32500</v>
      </c>
      <c r="F11" s="46">
        <v>0</v>
      </c>
      <c r="G11" s="46">
        <v>32500</v>
      </c>
      <c r="H11" s="46">
        <v>32500</v>
      </c>
    </row>
    <row r="12" spans="1:8" x14ac:dyDescent="0.25">
      <c r="A12" s="76" t="s">
        <v>390</v>
      </c>
      <c r="B12" s="73" t="s">
        <v>399</v>
      </c>
      <c r="C12" s="46">
        <v>292720</v>
      </c>
      <c r="D12" s="46">
        <v>0.08</v>
      </c>
      <c r="E12" s="46">
        <v>293981</v>
      </c>
      <c r="F12" s="46">
        <v>146990.57999999999</v>
      </c>
      <c r="G12" s="46">
        <v>293981</v>
      </c>
      <c r="H12" s="46">
        <v>294851</v>
      </c>
    </row>
    <row r="13" spans="1:8" x14ac:dyDescent="0.25">
      <c r="A13" s="76" t="s">
        <v>388</v>
      </c>
      <c r="B13" s="73" t="s">
        <v>397</v>
      </c>
      <c r="C13" s="46">
        <v>296876</v>
      </c>
      <c r="D13" s="46">
        <v>0</v>
      </c>
      <c r="E13" s="46">
        <v>296754</v>
      </c>
      <c r="F13" s="46">
        <v>148376.57999999999</v>
      </c>
      <c r="G13" s="46">
        <v>296754</v>
      </c>
      <c r="H13" s="46">
        <v>296044</v>
      </c>
    </row>
    <row r="14" spans="1:8" x14ac:dyDescent="0.25">
      <c r="A14" s="76" t="s">
        <v>389</v>
      </c>
      <c r="B14" s="73" t="s">
        <v>398</v>
      </c>
      <c r="C14" s="46">
        <v>148282</v>
      </c>
      <c r="D14" s="46">
        <v>0</v>
      </c>
      <c r="E14" s="46">
        <v>150460</v>
      </c>
      <c r="F14" s="46">
        <v>75230.399999999994</v>
      </c>
      <c r="G14" s="46">
        <v>150460</v>
      </c>
      <c r="H14" s="46">
        <v>152296</v>
      </c>
    </row>
    <row r="15" spans="1:8" x14ac:dyDescent="0.25">
      <c r="A15" s="76" t="s">
        <v>387</v>
      </c>
      <c r="B15" s="73" t="s">
        <v>396</v>
      </c>
      <c r="C15" s="46">
        <v>68956</v>
      </c>
      <c r="D15" s="46">
        <v>0</v>
      </c>
      <c r="E15" s="46">
        <v>68272</v>
      </c>
      <c r="F15" s="46">
        <v>34135.980000000003</v>
      </c>
      <c r="G15" s="46">
        <v>68272</v>
      </c>
      <c r="H15" s="46">
        <v>67546</v>
      </c>
    </row>
    <row r="16" spans="1:8" x14ac:dyDescent="0.25">
      <c r="A16" s="76" t="s">
        <v>391</v>
      </c>
      <c r="B16" s="73" t="s">
        <v>400</v>
      </c>
      <c r="C16" s="46">
        <v>188610</v>
      </c>
      <c r="D16" s="46">
        <v>0</v>
      </c>
      <c r="E16" s="46">
        <v>190937</v>
      </c>
      <c r="F16" s="46">
        <v>95468.52</v>
      </c>
      <c r="G16" s="46">
        <v>190937</v>
      </c>
      <c r="H16" s="46">
        <v>188108</v>
      </c>
    </row>
    <row r="17" spans="1:8" x14ac:dyDescent="0.25">
      <c r="A17" s="27"/>
      <c r="B17" s="28" t="s">
        <v>523</v>
      </c>
      <c r="C17" s="72">
        <f t="shared" ref="C17:G17" si="0">SUM(C8:C16)</f>
        <v>2342415</v>
      </c>
      <c r="D17" s="72">
        <f t="shared" si="0"/>
        <v>1320531.26</v>
      </c>
      <c r="E17" s="72">
        <f t="shared" si="0"/>
        <v>2521641</v>
      </c>
      <c r="F17" s="72">
        <f t="shared" si="0"/>
        <v>1241970.5399999998</v>
      </c>
      <c r="G17" s="72">
        <f t="shared" si="0"/>
        <v>2521641</v>
      </c>
      <c r="H17" s="72">
        <f>SUM(H8:H16)</f>
        <v>2533082</v>
      </c>
    </row>
    <row r="18" spans="1:8" x14ac:dyDescent="0.25">
      <c r="A18" s="49" t="s">
        <v>402</v>
      </c>
      <c r="B18" s="84" t="s">
        <v>418</v>
      </c>
      <c r="C18" s="83">
        <v>0</v>
      </c>
      <c r="D18" s="83">
        <v>0</v>
      </c>
      <c r="E18" s="83">
        <v>700000</v>
      </c>
      <c r="F18" s="83">
        <v>700000</v>
      </c>
      <c r="G18" s="83">
        <v>700000</v>
      </c>
      <c r="H18" s="83">
        <v>0</v>
      </c>
    </row>
    <row r="19" spans="1:8" x14ac:dyDescent="0.25">
      <c r="A19" s="76" t="s">
        <v>403</v>
      </c>
      <c r="B19" s="73" t="s">
        <v>410</v>
      </c>
      <c r="C19" s="46">
        <v>29688</v>
      </c>
      <c r="D19" s="46">
        <v>29688.38</v>
      </c>
      <c r="E19" s="46">
        <v>29732</v>
      </c>
      <c r="F19" s="46">
        <v>27015.75</v>
      </c>
      <c r="G19" s="46">
        <v>29732</v>
      </c>
      <c r="H19" s="46">
        <f>'[6]2012 CO'!$B$6</f>
        <v>29872.199999999997</v>
      </c>
    </row>
    <row r="20" spans="1:8" x14ac:dyDescent="0.25">
      <c r="A20" s="76" t="s">
        <v>404</v>
      </c>
      <c r="B20" s="73" t="s">
        <v>411</v>
      </c>
      <c r="C20" s="46">
        <v>394369</v>
      </c>
      <c r="D20" s="46">
        <v>394368.75</v>
      </c>
      <c r="E20" s="46">
        <v>391187</v>
      </c>
      <c r="F20" s="46">
        <v>347656.25</v>
      </c>
      <c r="G20" s="46">
        <v>391187</v>
      </c>
      <c r="H20" s="46">
        <v>392800</v>
      </c>
    </row>
    <row r="21" spans="1:8" x14ac:dyDescent="0.25">
      <c r="A21" s="76" t="s">
        <v>407</v>
      </c>
      <c r="B21" s="73" t="s">
        <v>414</v>
      </c>
      <c r="C21" s="46">
        <v>122049</v>
      </c>
      <c r="D21" s="46">
        <v>122049</v>
      </c>
      <c r="E21" s="46">
        <v>122265</v>
      </c>
      <c r="F21" s="46">
        <v>105196.5</v>
      </c>
      <c r="G21" s="46">
        <v>122265</v>
      </c>
      <c r="H21" s="46">
        <f>'[6]2014 GO'!$B$6</f>
        <v>122337</v>
      </c>
    </row>
    <row r="22" spans="1:8" x14ac:dyDescent="0.25">
      <c r="A22" s="76" t="s">
        <v>405</v>
      </c>
      <c r="B22" s="73" t="s">
        <v>412</v>
      </c>
      <c r="C22" s="46">
        <v>653813</v>
      </c>
      <c r="D22" s="46">
        <v>653812.5</v>
      </c>
      <c r="E22" s="46">
        <v>655906</v>
      </c>
      <c r="F22" s="46">
        <v>568718.75</v>
      </c>
      <c r="G22" s="46">
        <v>655906</v>
      </c>
      <c r="H22" s="46">
        <v>652706</v>
      </c>
    </row>
    <row r="23" spans="1:8" x14ac:dyDescent="0.25">
      <c r="A23" s="76" t="s">
        <v>406</v>
      </c>
      <c r="B23" s="73" t="s">
        <v>413</v>
      </c>
      <c r="C23" s="46">
        <v>117950</v>
      </c>
      <c r="D23" s="46">
        <v>117950.02</v>
      </c>
      <c r="E23" s="46">
        <v>118142</v>
      </c>
      <c r="F23" s="46">
        <v>104773.92</v>
      </c>
      <c r="G23" s="46">
        <v>118142</v>
      </c>
      <c r="H23" s="46">
        <f>'[6]2016 GO Refund and Improvement '!$B$7+'[6]2016 GO Refund and Improvement '!$B$16</f>
        <v>119002.25917800001</v>
      </c>
    </row>
    <row r="24" spans="1:8" x14ac:dyDescent="0.25">
      <c r="A24" s="76" t="s">
        <v>467</v>
      </c>
      <c r="B24" s="73" t="s">
        <v>468</v>
      </c>
      <c r="C24" s="46">
        <v>121889</v>
      </c>
      <c r="D24" s="46">
        <v>121889.51</v>
      </c>
      <c r="E24" s="46">
        <v>121429</v>
      </c>
      <c r="F24" s="46">
        <v>118065.26</v>
      </c>
      <c r="G24" s="46">
        <v>121429</v>
      </c>
      <c r="H24" s="46">
        <f>'[6]2017 Refunding'!$B$6</f>
        <v>122591.5782</v>
      </c>
    </row>
    <row r="25" spans="1:8" x14ac:dyDescent="0.25">
      <c r="A25" s="35" t="s">
        <v>401</v>
      </c>
      <c r="B25" s="84" t="s">
        <v>417</v>
      </c>
      <c r="C25" s="83">
        <v>81867</v>
      </c>
      <c r="D25" s="83">
        <v>81866.66</v>
      </c>
      <c r="E25" s="83">
        <v>81092</v>
      </c>
      <c r="F25" s="83">
        <v>79089.66</v>
      </c>
      <c r="G25" s="83">
        <v>81092</v>
      </c>
      <c r="H25" s="83">
        <f>'[6]2020 GO Refund'!$B$7</f>
        <v>81610.880000000005</v>
      </c>
    </row>
    <row r="26" spans="1:8" x14ac:dyDescent="0.25">
      <c r="A26" s="76" t="s">
        <v>408</v>
      </c>
      <c r="B26" s="73" t="s">
        <v>415</v>
      </c>
      <c r="C26" s="46">
        <v>727215</v>
      </c>
      <c r="D26" s="46">
        <v>727214.28</v>
      </c>
      <c r="E26" s="46">
        <v>730863</v>
      </c>
      <c r="F26" s="46">
        <v>516618.75</v>
      </c>
      <c r="G26" s="46">
        <v>730863</v>
      </c>
      <c r="H26" s="46">
        <v>730738</v>
      </c>
    </row>
    <row r="27" spans="1:8" x14ac:dyDescent="0.25">
      <c r="A27" s="76" t="s">
        <v>409</v>
      </c>
      <c r="B27" s="73" t="s">
        <v>416</v>
      </c>
      <c r="C27" s="46">
        <v>0</v>
      </c>
      <c r="D27" s="46">
        <v>0</v>
      </c>
      <c r="E27" s="46">
        <v>80094</v>
      </c>
      <c r="F27" s="46">
        <v>52591.85</v>
      </c>
      <c r="G27" s="46">
        <v>80094</v>
      </c>
      <c r="H27" s="46">
        <f>'[6]2024 CO'!$B$12</f>
        <v>113091.4375</v>
      </c>
    </row>
    <row r="28" spans="1:8" x14ac:dyDescent="0.25">
      <c r="A28" s="76" t="s">
        <v>538</v>
      </c>
      <c r="B28" s="73" t="s">
        <v>537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168269</v>
      </c>
    </row>
    <row r="29" spans="1:8" ht="15.75" thickBot="1" x14ac:dyDescent="0.3">
      <c r="A29" s="29"/>
      <c r="B29" s="30" t="s">
        <v>524</v>
      </c>
      <c r="C29" s="32">
        <f t="shared" ref="C29:H29" si="1">SUM(C18:C28)</f>
        <v>2248840</v>
      </c>
      <c r="D29" s="32">
        <f t="shared" si="1"/>
        <v>2248839.0999999996</v>
      </c>
      <c r="E29" s="32">
        <f t="shared" si="1"/>
        <v>3030710</v>
      </c>
      <c r="F29" s="32">
        <f t="shared" si="1"/>
        <v>2619726.69</v>
      </c>
      <c r="G29" s="32">
        <f t="shared" si="1"/>
        <v>3030710</v>
      </c>
      <c r="H29" s="32">
        <f t="shared" si="1"/>
        <v>2533018.354878</v>
      </c>
    </row>
    <row r="30" spans="1:8" ht="16.5" thickTop="1" thickBot="1" x14ac:dyDescent="0.3">
      <c r="A30" s="31"/>
      <c r="B30" s="31" t="s">
        <v>32</v>
      </c>
      <c r="C30" s="48">
        <f t="shared" ref="C30:G30" si="2">SUM(C8:C29)/2</f>
        <v>4591255</v>
      </c>
      <c r="D30" s="48">
        <f t="shared" si="2"/>
        <v>3569370.36</v>
      </c>
      <c r="E30" s="48">
        <f t="shared" si="2"/>
        <v>5552351</v>
      </c>
      <c r="F30" s="48">
        <f t="shared" si="2"/>
        <v>3861697.2299999995</v>
      </c>
      <c r="G30" s="48">
        <f t="shared" si="2"/>
        <v>5552351</v>
      </c>
      <c r="H30" s="48">
        <f>SUM(H8:H29)/2</f>
        <v>5066100.354878</v>
      </c>
    </row>
    <row r="31" spans="1:8" ht="15.75" thickTop="1" x14ac:dyDescent="0.25"/>
  </sheetData>
  <mergeCells count="3">
    <mergeCell ref="A1:H1"/>
    <mergeCell ref="A2:H2"/>
    <mergeCell ref="A3:H3"/>
  </mergeCells>
  <pageMargins left="0.7" right="0.7" top="0.5" bottom="0.5" header="0.3" footer="0.3"/>
  <pageSetup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3073C-32DC-4D2C-BEA3-5C6440667470}">
  <dimension ref="A1:G26"/>
  <sheetViews>
    <sheetView workbookViewId="0">
      <selection activeCell="O22" sqref="O22"/>
    </sheetView>
  </sheetViews>
  <sheetFormatPr defaultRowHeight="15" x14ac:dyDescent="0.25"/>
  <cols>
    <col min="1" max="1" width="33.5703125" customWidth="1"/>
    <col min="2" max="4" width="9.5703125" bestFit="1" customWidth="1"/>
    <col min="5" max="5" width="11.28515625" bestFit="1" customWidth="1"/>
    <col min="6" max="6" width="9.5703125" bestFit="1" customWidth="1"/>
    <col min="7" max="7" width="10.28515625" bestFit="1" customWidth="1"/>
  </cols>
  <sheetData>
    <row r="1" spans="1:7" x14ac:dyDescent="0.25">
      <c r="A1" s="161" t="s">
        <v>0</v>
      </c>
      <c r="B1" s="161"/>
      <c r="C1" s="161"/>
      <c r="D1" s="161"/>
      <c r="E1" s="161"/>
      <c r="F1" s="161"/>
      <c r="G1" s="161"/>
    </row>
    <row r="2" spans="1:7" x14ac:dyDescent="0.25">
      <c r="A2" s="161" t="s">
        <v>483</v>
      </c>
      <c r="B2" s="161"/>
      <c r="C2" s="161"/>
      <c r="D2" s="161"/>
      <c r="E2" s="161"/>
      <c r="F2" s="161"/>
      <c r="G2" s="161"/>
    </row>
    <row r="3" spans="1:7" x14ac:dyDescent="0.25">
      <c r="A3" s="161" t="s">
        <v>541</v>
      </c>
      <c r="B3" s="161"/>
      <c r="C3" s="161"/>
      <c r="D3" s="161"/>
      <c r="E3" s="161"/>
      <c r="F3" s="161"/>
      <c r="G3" s="161"/>
    </row>
    <row r="4" spans="1:7" x14ac:dyDescent="0.25">
      <c r="A4" s="73"/>
      <c r="B4" s="73"/>
      <c r="C4" s="73"/>
      <c r="D4" s="73"/>
      <c r="E4" s="73"/>
      <c r="F4" s="73"/>
    </row>
    <row r="5" spans="1:7" x14ac:dyDescent="0.25">
      <c r="A5" s="172"/>
      <c r="B5" s="172" t="s">
        <v>469</v>
      </c>
      <c r="C5" s="172" t="s">
        <v>469</v>
      </c>
      <c r="D5" s="172" t="s">
        <v>470</v>
      </c>
      <c r="E5" s="172" t="s">
        <v>470</v>
      </c>
      <c r="F5" s="172" t="s">
        <v>470</v>
      </c>
      <c r="G5" s="172" t="s">
        <v>55</v>
      </c>
    </row>
    <row r="6" spans="1:7" x14ac:dyDescent="0.25">
      <c r="A6" s="172"/>
      <c r="B6" s="172" t="s">
        <v>471</v>
      </c>
      <c r="C6" s="172" t="s">
        <v>472</v>
      </c>
      <c r="D6" s="172" t="s">
        <v>473</v>
      </c>
      <c r="E6" s="172" t="s">
        <v>472</v>
      </c>
      <c r="F6" s="172" t="s">
        <v>471</v>
      </c>
      <c r="G6" s="173" t="s">
        <v>474</v>
      </c>
    </row>
    <row r="7" spans="1:7" ht="15.75" thickBot="1" x14ac:dyDescent="0.3">
      <c r="A7" s="172" t="s">
        <v>5</v>
      </c>
      <c r="B7" s="174" t="s">
        <v>11</v>
      </c>
      <c r="C7" s="174"/>
      <c r="D7" s="174" t="s">
        <v>14</v>
      </c>
      <c r="E7" s="174" t="s">
        <v>475</v>
      </c>
      <c r="F7" s="174" t="s">
        <v>14</v>
      </c>
      <c r="G7" s="174" t="s">
        <v>14</v>
      </c>
    </row>
    <row r="8" spans="1:7" ht="15.75" thickTop="1" x14ac:dyDescent="0.25">
      <c r="A8" s="36" t="s">
        <v>39</v>
      </c>
      <c r="B8" s="42">
        <v>5149578</v>
      </c>
      <c r="C8" s="42">
        <v>5149578</v>
      </c>
      <c r="D8" s="42">
        <f t="shared" ref="D8:G8" si="0">C22</f>
        <v>5759054.6800000006</v>
      </c>
      <c r="E8" s="42">
        <v>5759055</v>
      </c>
      <c r="F8" s="42">
        <v>5759055</v>
      </c>
      <c r="G8" s="42">
        <f t="shared" si="0"/>
        <v>6012662</v>
      </c>
    </row>
    <row r="9" spans="1:7" ht="15.75" thickBot="1" x14ac:dyDescent="0.3">
      <c r="A9" s="73" t="s">
        <v>40</v>
      </c>
      <c r="B9" s="43">
        <f>'[7]Solid Waste Revenue'!C27</f>
        <v>6365668</v>
      </c>
      <c r="C9" s="43">
        <f>'[7]Solid Waste Revenue'!D27</f>
        <v>6789194.9700000007</v>
      </c>
      <c r="D9" s="43">
        <f>'[7]Solid Waste Revenue'!E27</f>
        <v>5990206</v>
      </c>
      <c r="E9" s="43">
        <f>'[7]Solid Waste Revenue'!F27</f>
        <v>3439546.04</v>
      </c>
      <c r="F9" s="43">
        <f>'[7]Solid Waste Revenue'!G27</f>
        <v>6886478</v>
      </c>
      <c r="G9" s="43">
        <f>'[7]Solid Waste Revenue'!H27</f>
        <v>6556000</v>
      </c>
    </row>
    <row r="10" spans="1:7" ht="16.5" thickTop="1" thickBot="1" x14ac:dyDescent="0.3">
      <c r="A10" s="31" t="s">
        <v>41</v>
      </c>
      <c r="B10" s="45">
        <f>SUM(B8:B9)</f>
        <v>11515246</v>
      </c>
      <c r="C10" s="45">
        <f>SUM(C8:C9)</f>
        <v>11938772.970000001</v>
      </c>
      <c r="D10" s="45">
        <f t="shared" ref="D10:G10" si="1">SUM(D8:D9)</f>
        <v>11749260.68</v>
      </c>
      <c r="E10" s="45">
        <f t="shared" si="1"/>
        <v>9198601.0399999991</v>
      </c>
      <c r="F10" s="45">
        <f t="shared" si="1"/>
        <v>12645533</v>
      </c>
      <c r="G10" s="45">
        <f t="shared" si="1"/>
        <v>12568662</v>
      </c>
    </row>
    <row r="11" spans="1:7" ht="15.75" thickTop="1" x14ac:dyDescent="0.25">
      <c r="A11" s="73"/>
      <c r="B11" s="43"/>
      <c r="C11" s="43"/>
      <c r="D11" s="43"/>
      <c r="E11" s="43"/>
      <c r="F11" s="43"/>
    </row>
    <row r="12" spans="1:7" x14ac:dyDescent="0.25">
      <c r="A12" s="73"/>
      <c r="B12" s="43"/>
      <c r="C12" s="43"/>
      <c r="D12" s="43"/>
      <c r="E12" s="43"/>
      <c r="F12" s="43"/>
    </row>
    <row r="13" spans="1:7" ht="15.75" thickBot="1" x14ac:dyDescent="0.3">
      <c r="A13" s="175" t="s">
        <v>34</v>
      </c>
      <c r="B13" s="176"/>
      <c r="C13" s="176"/>
      <c r="D13" s="176"/>
      <c r="E13" s="176"/>
      <c r="F13" s="176"/>
      <c r="G13" s="176"/>
    </row>
    <row r="14" spans="1:7" ht="15.75" thickTop="1" x14ac:dyDescent="0.25">
      <c r="A14" s="73" t="s">
        <v>542</v>
      </c>
      <c r="B14" s="43">
        <f>'[7]Res 30'!C45</f>
        <v>1064441</v>
      </c>
      <c r="C14" s="43">
        <f>'[7]Res 30'!D45</f>
        <v>967218.96</v>
      </c>
      <c r="D14" s="43">
        <f>'[7]Res 30'!E45</f>
        <v>1287037</v>
      </c>
      <c r="E14" s="43">
        <f>'[7]Res 30'!F45</f>
        <v>523856.63000000012</v>
      </c>
      <c r="F14" s="43">
        <f>'[7]Res 30'!G45</f>
        <v>1018378</v>
      </c>
      <c r="G14" s="43">
        <f>'[7]Res 30'!H45</f>
        <v>901896</v>
      </c>
    </row>
    <row r="15" spans="1:7" x14ac:dyDescent="0.25">
      <c r="A15" s="73" t="s">
        <v>543</v>
      </c>
      <c r="B15" s="43">
        <f>'[7]ComMul 31'!C39</f>
        <v>952695</v>
      </c>
      <c r="C15" s="43">
        <f>'[7]ComMul 31'!D39</f>
        <v>865447.91999999981</v>
      </c>
      <c r="D15" s="43">
        <f>'[7]ComMul 31'!E39</f>
        <v>911453</v>
      </c>
      <c r="E15" s="43">
        <f>'[7]ComMul 31'!F39</f>
        <v>392799.93</v>
      </c>
      <c r="F15" s="43">
        <f>'[7]ComMul 31'!G39</f>
        <v>860900</v>
      </c>
      <c r="G15" s="43">
        <f>'[7]ComMul 31'!H39</f>
        <v>915734</v>
      </c>
    </row>
    <row r="16" spans="1:7" x14ac:dyDescent="0.25">
      <c r="A16" s="73" t="s">
        <v>544</v>
      </c>
      <c r="B16" s="43">
        <f>'[7]Landfill 32'!C45</f>
        <v>2287772</v>
      </c>
      <c r="C16" s="43">
        <f>'[7]Landfill 32'!D45</f>
        <v>2367255.71</v>
      </c>
      <c r="D16" s="43">
        <f>'[7]Landfill 32'!E45</f>
        <v>2538216</v>
      </c>
      <c r="E16" s="43">
        <f>'[7]Landfill 32'!F45</f>
        <v>1191072.32</v>
      </c>
      <c r="F16" s="43">
        <f>'[7]Landfill 32'!G45</f>
        <v>2753426</v>
      </c>
      <c r="G16" s="43">
        <f>'[7]Landfill 32'!H45</f>
        <v>3178735</v>
      </c>
    </row>
    <row r="17" spans="1:7" x14ac:dyDescent="0.25">
      <c r="A17" s="73" t="s">
        <v>545</v>
      </c>
      <c r="B17" s="43">
        <f>'[7]Transfer 33'!C44</f>
        <v>744599</v>
      </c>
      <c r="C17" s="43">
        <f>'[7]Transfer 33'!D44</f>
        <v>725009.78</v>
      </c>
      <c r="D17" s="43">
        <f>'[7]Transfer 33'!E44</f>
        <v>537562</v>
      </c>
      <c r="E17" s="43">
        <f>'[7]Transfer 33'!F44</f>
        <v>217981.62000000008</v>
      </c>
      <c r="F17" s="43">
        <f>'[7]Transfer 33'!G44</f>
        <v>540222</v>
      </c>
      <c r="G17" s="43">
        <f>'[7]Transfer 33'!H44</f>
        <v>385519</v>
      </c>
    </row>
    <row r="18" spans="1:7" ht="15.75" thickBot="1" x14ac:dyDescent="0.3">
      <c r="A18" s="73" t="s">
        <v>536</v>
      </c>
      <c r="B18" s="43">
        <f>'[7]560-99-99'!C15</f>
        <v>1254786</v>
      </c>
      <c r="C18" s="43">
        <f>'[7]560-99-99'!D15</f>
        <v>1254785.92</v>
      </c>
      <c r="D18" s="43">
        <f>'[7]560-99-99'!E15</f>
        <v>1359945</v>
      </c>
      <c r="E18" s="43">
        <f>'[7]560-99-99'!F15</f>
        <v>773641.03</v>
      </c>
      <c r="F18" s="43">
        <f>'[7]560-99-99'!G15</f>
        <v>1459945</v>
      </c>
      <c r="G18" s="43">
        <f>'[7]560-99-99'!H15</f>
        <v>1360268.8216623999</v>
      </c>
    </row>
    <row r="19" spans="1:7" ht="16.5" thickTop="1" thickBot="1" x14ac:dyDescent="0.3">
      <c r="A19" s="31" t="s">
        <v>35</v>
      </c>
      <c r="B19" s="45">
        <f t="shared" ref="B19:G19" si="2">SUM(B14:B18)</f>
        <v>6304293</v>
      </c>
      <c r="C19" s="45">
        <f t="shared" si="2"/>
        <v>6179718.29</v>
      </c>
      <c r="D19" s="45">
        <f t="shared" si="2"/>
        <v>6634213</v>
      </c>
      <c r="E19" s="45">
        <f t="shared" si="2"/>
        <v>3099351.5300000003</v>
      </c>
      <c r="F19" s="45">
        <f t="shared" si="2"/>
        <v>6632871</v>
      </c>
      <c r="G19" s="45">
        <f t="shared" si="2"/>
        <v>6742152.8216623999</v>
      </c>
    </row>
    <row r="20" spans="1:7" ht="15.75" thickTop="1" x14ac:dyDescent="0.25">
      <c r="A20" s="73"/>
      <c r="B20" s="43"/>
      <c r="C20" s="43"/>
      <c r="D20" s="43"/>
      <c r="E20" s="43"/>
      <c r="F20" s="43"/>
    </row>
    <row r="21" spans="1:7" x14ac:dyDescent="0.25">
      <c r="A21" s="73"/>
      <c r="B21" s="43"/>
      <c r="C21" s="43"/>
      <c r="D21" s="43"/>
      <c r="E21" s="43"/>
      <c r="F21" s="43"/>
    </row>
    <row r="22" spans="1:7" x14ac:dyDescent="0.25">
      <c r="A22" s="73" t="s">
        <v>546</v>
      </c>
      <c r="B22" s="43">
        <f t="shared" ref="B22:G22" si="3">B10-B19</f>
        <v>5210953</v>
      </c>
      <c r="C22" s="43">
        <f t="shared" si="3"/>
        <v>5759054.6800000006</v>
      </c>
      <c r="D22" s="43">
        <f t="shared" si="3"/>
        <v>5115047.68</v>
      </c>
      <c r="E22" s="43">
        <f t="shared" si="3"/>
        <v>6099249.5099999988</v>
      </c>
      <c r="F22" s="43">
        <f t="shared" si="3"/>
        <v>6012662</v>
      </c>
      <c r="G22" s="43">
        <f t="shared" si="3"/>
        <v>5826509.1783376001</v>
      </c>
    </row>
    <row r="23" spans="1:7" x14ac:dyDescent="0.25">
      <c r="A23" s="73"/>
      <c r="B23" s="43"/>
      <c r="C23" s="43"/>
      <c r="D23" s="43"/>
      <c r="E23" s="43"/>
      <c r="F23" s="43"/>
    </row>
    <row r="24" spans="1:7" x14ac:dyDescent="0.25">
      <c r="A24" s="73"/>
      <c r="B24" s="43"/>
      <c r="C24" s="43"/>
      <c r="D24" s="43"/>
      <c r="E24" s="43"/>
      <c r="F24" s="43"/>
    </row>
    <row r="25" spans="1:7" x14ac:dyDescent="0.25">
      <c r="A25" s="73" t="s">
        <v>37</v>
      </c>
      <c r="B25" s="43"/>
      <c r="C25" s="43"/>
      <c r="D25" s="43"/>
      <c r="E25" s="43"/>
      <c r="F25" s="43"/>
    </row>
    <row r="26" spans="1:7" x14ac:dyDescent="0.25">
      <c r="A26" s="73" t="s">
        <v>547</v>
      </c>
      <c r="B26" s="43">
        <f t="shared" ref="B26:G26" si="4">B22-B8</f>
        <v>61375</v>
      </c>
      <c r="C26" s="43">
        <f t="shared" si="4"/>
        <v>609476.68000000063</v>
      </c>
      <c r="D26" s="43">
        <f t="shared" si="4"/>
        <v>-644007.00000000093</v>
      </c>
      <c r="E26" s="43">
        <f t="shared" si="4"/>
        <v>340194.50999999885</v>
      </c>
      <c r="F26" s="43">
        <f t="shared" si="4"/>
        <v>253607</v>
      </c>
      <c r="G26" s="43">
        <f t="shared" si="4"/>
        <v>-186152.82166239992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6600D-3B4F-42C4-9222-545DE19AD6D3}">
  <dimension ref="A1:K29"/>
  <sheetViews>
    <sheetView workbookViewId="0">
      <selection activeCell="J17" sqref="J17"/>
    </sheetView>
  </sheetViews>
  <sheetFormatPr defaultRowHeight="15" x14ac:dyDescent="0.25"/>
  <cols>
    <col min="1" max="1" width="11.7109375" customWidth="1"/>
    <col min="2" max="2" width="31.42578125" customWidth="1"/>
    <col min="3" max="3" width="9.42578125" bestFit="1" customWidth="1"/>
    <col min="4" max="5" width="9.5703125" bestFit="1" customWidth="1"/>
    <col min="6" max="6" width="11.7109375" bestFit="1" customWidth="1"/>
    <col min="7" max="7" width="9.5703125" bestFit="1" customWidth="1"/>
    <col min="8" max="8" width="10.7109375" bestFit="1" customWidth="1"/>
    <col min="10" max="11" width="19" bestFit="1" customWidth="1"/>
  </cols>
  <sheetData>
    <row r="1" spans="1:10" x14ac:dyDescent="0.25">
      <c r="A1" s="161" t="s">
        <v>0</v>
      </c>
      <c r="B1" s="161"/>
      <c r="C1" s="161"/>
      <c r="D1" s="161"/>
      <c r="E1" s="161"/>
      <c r="F1" s="161"/>
      <c r="G1" s="161"/>
      <c r="H1" s="161"/>
    </row>
    <row r="2" spans="1:10" x14ac:dyDescent="0.25">
      <c r="A2" s="161" t="s">
        <v>481</v>
      </c>
      <c r="B2" s="161"/>
      <c r="C2" s="161"/>
      <c r="D2" s="161"/>
      <c r="E2" s="161"/>
      <c r="F2" s="161"/>
      <c r="G2" s="161"/>
      <c r="H2" s="161"/>
    </row>
    <row r="3" spans="1:10" x14ac:dyDescent="0.25">
      <c r="A3" s="161" t="s">
        <v>548</v>
      </c>
      <c r="B3" s="161"/>
      <c r="C3" s="161"/>
      <c r="D3" s="161"/>
      <c r="E3" s="161"/>
      <c r="F3" s="161"/>
      <c r="G3" s="161"/>
      <c r="H3" s="161"/>
    </row>
    <row r="4" spans="1:10" x14ac:dyDescent="0.25">
      <c r="A4" s="73"/>
      <c r="B4" s="73"/>
      <c r="C4" s="73"/>
      <c r="D4" s="73"/>
      <c r="E4" s="73"/>
      <c r="F4" s="73"/>
      <c r="G4" s="73"/>
      <c r="H4" s="73"/>
    </row>
    <row r="5" spans="1:10" x14ac:dyDescent="0.25">
      <c r="A5" s="173" t="s">
        <v>2</v>
      </c>
      <c r="B5" s="173" t="s">
        <v>3</v>
      </c>
      <c r="C5" s="172" t="s">
        <v>469</v>
      </c>
      <c r="D5" s="172" t="s">
        <v>469</v>
      </c>
      <c r="E5" s="172" t="s">
        <v>470</v>
      </c>
      <c r="F5" s="172" t="s">
        <v>470</v>
      </c>
      <c r="G5" s="172" t="s">
        <v>470</v>
      </c>
      <c r="H5" s="172" t="s">
        <v>55</v>
      </c>
    </row>
    <row r="6" spans="1:10" x14ac:dyDescent="0.25">
      <c r="A6" s="173" t="s">
        <v>4</v>
      </c>
      <c r="B6" s="173"/>
      <c r="C6" s="172" t="s">
        <v>471</v>
      </c>
      <c r="D6" s="172" t="s">
        <v>472</v>
      </c>
      <c r="E6" s="172" t="s">
        <v>473</v>
      </c>
      <c r="F6" s="172" t="s">
        <v>472</v>
      </c>
      <c r="G6" s="172" t="s">
        <v>471</v>
      </c>
      <c r="H6" s="173" t="s">
        <v>474</v>
      </c>
    </row>
    <row r="7" spans="1:10" ht="15.75" thickBot="1" x14ac:dyDescent="0.3">
      <c r="A7" s="177" t="s">
        <v>5</v>
      </c>
      <c r="B7" s="177"/>
      <c r="C7" s="174" t="s">
        <v>11</v>
      </c>
      <c r="D7" s="174"/>
      <c r="E7" s="174" t="s">
        <v>14</v>
      </c>
      <c r="F7" s="174" t="s">
        <v>475</v>
      </c>
      <c r="G7" s="174" t="s">
        <v>14</v>
      </c>
      <c r="H7" s="174" t="s">
        <v>14</v>
      </c>
    </row>
    <row r="8" spans="1:10" ht="15.75" thickTop="1" x14ac:dyDescent="0.25">
      <c r="A8" s="73" t="s">
        <v>549</v>
      </c>
      <c r="B8" s="73" t="s">
        <v>550</v>
      </c>
      <c r="C8" s="43">
        <v>1465000</v>
      </c>
      <c r="D8" s="43">
        <v>1501295.41</v>
      </c>
      <c r="E8" s="43">
        <v>1530000</v>
      </c>
      <c r="F8" s="43">
        <v>768729.55</v>
      </c>
      <c r="G8" s="43">
        <v>1540000</v>
      </c>
      <c r="H8" s="43">
        <v>1540000</v>
      </c>
      <c r="J8" s="43"/>
    </row>
    <row r="9" spans="1:10" x14ac:dyDescent="0.25">
      <c r="A9" s="73" t="s">
        <v>551</v>
      </c>
      <c r="B9" s="73" t="s">
        <v>552</v>
      </c>
      <c r="C9" s="43">
        <v>154000</v>
      </c>
      <c r="D9" s="43">
        <v>156166.13</v>
      </c>
      <c r="E9" s="43">
        <v>160000</v>
      </c>
      <c r="F9" s="43">
        <v>69045.36</v>
      </c>
      <c r="G9" s="43">
        <v>138090</v>
      </c>
      <c r="H9" s="43">
        <v>143000</v>
      </c>
    </row>
    <row r="10" spans="1:10" x14ac:dyDescent="0.25">
      <c r="A10" s="73" t="s">
        <v>553</v>
      </c>
      <c r="B10" s="73" t="s">
        <v>554</v>
      </c>
      <c r="C10" s="43">
        <v>45000</v>
      </c>
      <c r="D10" s="43">
        <v>47353.3</v>
      </c>
      <c r="E10" s="43">
        <v>47000</v>
      </c>
      <c r="F10" s="43">
        <v>23284.12</v>
      </c>
      <c r="G10" s="43">
        <v>47000</v>
      </c>
      <c r="H10" s="43">
        <v>47000</v>
      </c>
    </row>
    <row r="11" spans="1:10" x14ac:dyDescent="0.25">
      <c r="A11" s="73" t="s">
        <v>555</v>
      </c>
      <c r="B11" s="73" t="s">
        <v>556</v>
      </c>
      <c r="C11" s="43">
        <v>0</v>
      </c>
      <c r="D11" s="43">
        <v>7388.36</v>
      </c>
      <c r="E11" s="43">
        <v>0</v>
      </c>
      <c r="F11" s="43">
        <v>0</v>
      </c>
      <c r="G11" s="43">
        <v>0</v>
      </c>
      <c r="H11" s="43">
        <v>0</v>
      </c>
    </row>
    <row r="12" spans="1:10" x14ac:dyDescent="0.25">
      <c r="A12" s="73" t="s">
        <v>557</v>
      </c>
      <c r="B12" s="73" t="s">
        <v>558</v>
      </c>
      <c r="C12" s="43">
        <v>160000</v>
      </c>
      <c r="D12" s="43">
        <v>160991.47</v>
      </c>
      <c r="E12" s="43">
        <v>144500</v>
      </c>
      <c r="F12" s="43">
        <v>79921.61</v>
      </c>
      <c r="G12" s="43">
        <v>158000</v>
      </c>
      <c r="H12" s="43">
        <v>150000</v>
      </c>
    </row>
    <row r="13" spans="1:10" x14ac:dyDescent="0.25">
      <c r="A13" s="73" t="s">
        <v>559</v>
      </c>
      <c r="B13" s="73" t="s">
        <v>560</v>
      </c>
      <c r="C13" s="43">
        <v>9500</v>
      </c>
      <c r="D13" s="43">
        <v>10357.1</v>
      </c>
      <c r="E13" s="43">
        <v>14000</v>
      </c>
      <c r="F13" s="43">
        <v>4487.66</v>
      </c>
      <c r="G13" s="43">
        <v>8900</v>
      </c>
      <c r="H13" s="43">
        <v>14000</v>
      </c>
    </row>
    <row r="14" spans="1:10" x14ac:dyDescent="0.25">
      <c r="A14" s="73" t="s">
        <v>561</v>
      </c>
      <c r="B14" s="73" t="s">
        <v>562</v>
      </c>
      <c r="C14" s="43">
        <v>1737000</v>
      </c>
      <c r="D14" s="43">
        <v>1775156.98</v>
      </c>
      <c r="E14" s="43">
        <v>1557050</v>
      </c>
      <c r="F14" s="43">
        <v>901514.42</v>
      </c>
      <c r="G14" s="43">
        <v>1800000</v>
      </c>
      <c r="H14" s="43">
        <v>1800000</v>
      </c>
    </row>
    <row r="15" spans="1:10" x14ac:dyDescent="0.25">
      <c r="A15" s="73" t="s">
        <v>563</v>
      </c>
      <c r="B15" s="73" t="s">
        <v>564</v>
      </c>
      <c r="C15" s="43">
        <v>648000</v>
      </c>
      <c r="D15" s="43">
        <v>779066.45</v>
      </c>
      <c r="E15" s="43">
        <v>436000</v>
      </c>
      <c r="F15" s="43">
        <v>423116.71</v>
      </c>
      <c r="G15" s="43">
        <v>850000</v>
      </c>
      <c r="H15" s="43">
        <v>750000</v>
      </c>
      <c r="J15" s="43"/>
    </row>
    <row r="16" spans="1:10" x14ac:dyDescent="0.25">
      <c r="A16" s="73" t="s">
        <v>565</v>
      </c>
      <c r="B16" s="73" t="s">
        <v>566</v>
      </c>
      <c r="C16" s="43">
        <v>1925000</v>
      </c>
      <c r="D16" s="43">
        <v>2129338.4300000002</v>
      </c>
      <c r="E16" s="43">
        <v>1980000</v>
      </c>
      <c r="F16" s="43">
        <v>1073196.24</v>
      </c>
      <c r="G16" s="43">
        <v>2100000</v>
      </c>
      <c r="H16" s="43">
        <v>2000000</v>
      </c>
      <c r="J16" s="43"/>
    </row>
    <row r="17" spans="1:11" x14ac:dyDescent="0.25">
      <c r="A17" s="73" t="s">
        <v>567</v>
      </c>
      <c r="B17" s="73" t="s">
        <v>568</v>
      </c>
      <c r="C17" s="43">
        <v>38000</v>
      </c>
      <c r="D17" s="43">
        <v>39289</v>
      </c>
      <c r="E17" s="43">
        <v>39520</v>
      </c>
      <c r="F17" s="43">
        <v>19271.689999999999</v>
      </c>
      <c r="G17" s="43">
        <v>38500</v>
      </c>
      <c r="H17" s="43">
        <v>34000</v>
      </c>
    </row>
    <row r="18" spans="1:11" x14ac:dyDescent="0.25">
      <c r="A18" s="73" t="s">
        <v>569</v>
      </c>
      <c r="B18" s="73" t="s">
        <v>570</v>
      </c>
      <c r="C18" s="43">
        <v>0</v>
      </c>
      <c r="D18" s="43">
        <v>17.05</v>
      </c>
      <c r="E18" s="43">
        <v>0</v>
      </c>
      <c r="F18" s="43">
        <v>0</v>
      </c>
      <c r="G18" s="43">
        <v>0</v>
      </c>
      <c r="H18" s="43">
        <v>0</v>
      </c>
    </row>
    <row r="19" spans="1:11" x14ac:dyDescent="0.25">
      <c r="A19" s="73" t="s">
        <v>571</v>
      </c>
      <c r="B19" s="73" t="s">
        <v>434</v>
      </c>
      <c r="C19" s="43">
        <v>10000</v>
      </c>
      <c r="D19" s="43">
        <v>11788.98</v>
      </c>
      <c r="E19" s="43">
        <v>29136</v>
      </c>
      <c r="F19" s="43">
        <v>37163.360000000001</v>
      </c>
      <c r="G19" s="43">
        <v>65000</v>
      </c>
      <c r="H19" s="43">
        <v>40000</v>
      </c>
      <c r="J19" s="43"/>
    </row>
    <row r="20" spans="1:11" x14ac:dyDescent="0.25">
      <c r="A20" s="73" t="s">
        <v>572</v>
      </c>
      <c r="B20" s="73" t="s">
        <v>440</v>
      </c>
      <c r="C20" s="43">
        <v>-52000</v>
      </c>
      <c r="D20" s="43">
        <v>-70220.84</v>
      </c>
      <c r="E20" s="43">
        <v>-52000</v>
      </c>
      <c r="F20" s="43">
        <v>-34921.46</v>
      </c>
      <c r="G20" s="43">
        <v>-52000</v>
      </c>
      <c r="H20" s="43">
        <v>-52000</v>
      </c>
    </row>
    <row r="21" spans="1:11" x14ac:dyDescent="0.25">
      <c r="A21" s="73" t="s">
        <v>573</v>
      </c>
      <c r="B21" s="73" t="s">
        <v>574</v>
      </c>
      <c r="C21" s="43">
        <v>0</v>
      </c>
      <c r="D21" s="43">
        <v>880.96</v>
      </c>
      <c r="E21" s="43">
        <v>0</v>
      </c>
      <c r="F21" s="43">
        <v>-8907</v>
      </c>
      <c r="G21" s="43">
        <v>-8907</v>
      </c>
      <c r="H21" s="43">
        <v>0</v>
      </c>
    </row>
    <row r="22" spans="1:11" x14ac:dyDescent="0.25">
      <c r="A22" s="27"/>
      <c r="B22" s="27" t="s">
        <v>575</v>
      </c>
      <c r="C22" s="44">
        <f t="shared" ref="C22:H22" si="0">SUM(C8:C21)</f>
        <v>6139500</v>
      </c>
      <c r="D22" s="44">
        <f t="shared" si="0"/>
        <v>6548868.7800000012</v>
      </c>
      <c r="E22" s="44">
        <f t="shared" si="0"/>
        <v>5885206</v>
      </c>
      <c r="F22" s="44">
        <f t="shared" si="0"/>
        <v>3355902.26</v>
      </c>
      <c r="G22" s="44">
        <f t="shared" si="0"/>
        <v>6684583</v>
      </c>
      <c r="H22" s="44">
        <f t="shared" si="0"/>
        <v>6466000</v>
      </c>
    </row>
    <row r="23" spans="1:11" x14ac:dyDescent="0.25">
      <c r="A23" s="73" t="s">
        <v>576</v>
      </c>
      <c r="B23" s="73" t="s">
        <v>442</v>
      </c>
      <c r="C23" s="43">
        <v>11000</v>
      </c>
      <c r="D23" s="43">
        <v>15418.1</v>
      </c>
      <c r="E23" s="43">
        <v>10000</v>
      </c>
      <c r="F23" s="43">
        <v>987.17</v>
      </c>
      <c r="G23" s="43">
        <v>41895</v>
      </c>
      <c r="H23" s="43">
        <v>10000</v>
      </c>
    </row>
    <row r="24" spans="1:11" x14ac:dyDescent="0.25">
      <c r="A24" s="73" t="s">
        <v>577</v>
      </c>
      <c r="B24" s="73" t="s">
        <v>441</v>
      </c>
      <c r="C24" s="43">
        <v>169000</v>
      </c>
      <c r="D24" s="43">
        <v>178739.91</v>
      </c>
      <c r="E24" s="43">
        <v>95000</v>
      </c>
      <c r="F24" s="43">
        <v>82656.61</v>
      </c>
      <c r="G24" s="43">
        <v>160000</v>
      </c>
      <c r="H24" s="43">
        <v>80000</v>
      </c>
    </row>
    <row r="25" spans="1:11" x14ac:dyDescent="0.25">
      <c r="A25" s="73" t="s">
        <v>578</v>
      </c>
      <c r="B25" s="73" t="s">
        <v>477</v>
      </c>
      <c r="C25" s="43">
        <v>46168</v>
      </c>
      <c r="D25" s="43">
        <v>46168.18</v>
      </c>
      <c r="E25" s="43">
        <v>0</v>
      </c>
      <c r="F25" s="43">
        <v>0</v>
      </c>
      <c r="G25" s="43">
        <v>0</v>
      </c>
      <c r="H25" s="43">
        <v>0</v>
      </c>
    </row>
    <row r="26" spans="1:11" ht="15.75" thickBot="1" x14ac:dyDescent="0.3">
      <c r="A26" s="27"/>
      <c r="B26" s="27" t="s">
        <v>579</v>
      </c>
      <c r="C26" s="44">
        <f>SUM(C23:C25)</f>
        <v>226168</v>
      </c>
      <c r="D26" s="44">
        <f t="shared" ref="D26:H26" si="1">SUM(D23:D25)</f>
        <v>240326.19</v>
      </c>
      <c r="E26" s="44">
        <f t="shared" si="1"/>
        <v>105000</v>
      </c>
      <c r="F26" s="44">
        <f t="shared" si="1"/>
        <v>83643.78</v>
      </c>
      <c r="G26" s="44">
        <f t="shared" si="1"/>
        <v>201895</v>
      </c>
      <c r="H26" s="44">
        <f t="shared" si="1"/>
        <v>90000</v>
      </c>
    </row>
    <row r="27" spans="1:11" ht="16.5" thickTop="1" thickBot="1" x14ac:dyDescent="0.3">
      <c r="A27" s="31"/>
      <c r="B27" s="31" t="s">
        <v>580</v>
      </c>
      <c r="C27" s="45">
        <f t="shared" ref="C27:H27" si="2">SUM(C8:C26)/2</f>
        <v>6365668</v>
      </c>
      <c r="D27" s="45">
        <f t="shared" si="2"/>
        <v>6789194.9700000007</v>
      </c>
      <c r="E27" s="45">
        <f t="shared" si="2"/>
        <v>5990206</v>
      </c>
      <c r="F27" s="45">
        <f t="shared" si="2"/>
        <v>3439546.04</v>
      </c>
      <c r="G27" s="45">
        <f t="shared" si="2"/>
        <v>6886478</v>
      </c>
      <c r="H27" s="45">
        <f t="shared" si="2"/>
        <v>6556000</v>
      </c>
    </row>
    <row r="28" spans="1:11" ht="15.75" thickTop="1" x14ac:dyDescent="0.25">
      <c r="J28" s="178"/>
    </row>
    <row r="29" spans="1:11" x14ac:dyDescent="0.25">
      <c r="K29" s="178"/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DCE81-6C1E-4252-9116-AA15142A3257}">
  <dimension ref="A1:H57"/>
  <sheetViews>
    <sheetView workbookViewId="0">
      <selection activeCell="N21" sqref="N21"/>
    </sheetView>
  </sheetViews>
  <sheetFormatPr defaultRowHeight="15" x14ac:dyDescent="0.25"/>
  <cols>
    <col min="1" max="1" width="27.28515625" customWidth="1"/>
    <col min="3" max="3" width="11.28515625" style="96" customWidth="1"/>
  </cols>
  <sheetData>
    <row r="1" spans="1:8" x14ac:dyDescent="0.25">
      <c r="A1" s="162" t="str">
        <f>[8]Revenues!A3</f>
        <v>CITY OF GAINESVILLE</v>
      </c>
      <c r="B1" s="171"/>
      <c r="C1" s="171"/>
      <c r="D1" s="171"/>
      <c r="E1" s="171"/>
      <c r="F1" s="171"/>
      <c r="G1" s="171"/>
      <c r="H1" s="171"/>
    </row>
    <row r="2" spans="1:8" x14ac:dyDescent="0.25">
      <c r="A2" s="162" t="str">
        <f>[8]Revenues!A4</f>
        <v>BUDGET 2025-2026</v>
      </c>
      <c r="B2" s="171"/>
      <c r="C2" s="171"/>
      <c r="D2" s="171"/>
      <c r="E2" s="171"/>
      <c r="F2" s="171"/>
      <c r="G2" s="171"/>
      <c r="H2" s="171"/>
    </row>
    <row r="3" spans="1:8" x14ac:dyDescent="0.25">
      <c r="A3" s="162" t="str">
        <f>[8]Revenues!A5</f>
        <v>SOLID WASTE FUND - REVENUES</v>
      </c>
      <c r="B3" s="171"/>
      <c r="C3" s="171"/>
      <c r="D3" s="171"/>
      <c r="E3" s="171"/>
      <c r="F3" s="171"/>
      <c r="G3" s="171"/>
      <c r="H3" s="171"/>
    </row>
    <row r="49" spans="1:5" x14ac:dyDescent="0.25">
      <c r="A49" s="95" t="s">
        <v>581</v>
      </c>
      <c r="C49" s="179" t="s">
        <v>489</v>
      </c>
    </row>
    <row r="51" spans="1:5" x14ac:dyDescent="0.25">
      <c r="A51" s="95" t="s">
        <v>582</v>
      </c>
      <c r="C51" s="96">
        <f>'[7]Solid Waste Revenue'!H8+'[7]Solid Waste Revenue'!H17+'[7]Solid Waste Revenue'!H21</f>
        <v>1574000</v>
      </c>
    </row>
    <row r="52" spans="1:5" x14ac:dyDescent="0.25">
      <c r="A52" s="95" t="s">
        <v>583</v>
      </c>
      <c r="C52" s="96">
        <f>'[7]Solid Waste Revenue'!H19+'[7]Solid Waste Revenue'!H9+'[7]Solid Waste Revenue'!H10+'[7]Solid Waste Revenue'!H12+'[7]Solid Waste Revenue'!H13+'[7]Solid Waste Revenue'!H14+'[7]Solid Waste Revenue'!H16+'[7]Solid Waste Revenue'!H20</f>
        <v>4142000</v>
      </c>
    </row>
    <row r="53" spans="1:5" x14ac:dyDescent="0.25">
      <c r="A53" s="95" t="s">
        <v>584</v>
      </c>
      <c r="C53" s="96">
        <f>'[7]Solid Waste Revenue'!H15</f>
        <v>750000</v>
      </c>
    </row>
    <row r="54" spans="1:5" x14ac:dyDescent="0.25">
      <c r="A54" s="95" t="s">
        <v>492</v>
      </c>
      <c r="C54" s="96">
        <f>'[7]Solid Waste Revenue'!H27-'[7]Revenue Graph'!C51-'[7]Revenue Graph'!C52-'[7]Revenue Graph'!C53</f>
        <v>90000</v>
      </c>
    </row>
    <row r="56" spans="1:5" x14ac:dyDescent="0.25">
      <c r="C56" s="96">
        <f>SUM(C51:C54)</f>
        <v>6556000</v>
      </c>
    </row>
    <row r="57" spans="1:5" x14ac:dyDescent="0.25">
      <c r="E57" s="96">
        <f>C56-'[7]Solid Waste Revenue'!H27</f>
        <v>0</v>
      </c>
    </row>
  </sheetData>
  <mergeCells count="3">
    <mergeCell ref="A1:H1"/>
    <mergeCell ref="A2:H2"/>
    <mergeCell ref="A3:H3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8F84B-2221-476B-B5D4-DF3BF6053D96}">
  <dimension ref="A1:J114"/>
  <sheetViews>
    <sheetView workbookViewId="0">
      <selection activeCell="J21" sqref="J21"/>
    </sheetView>
  </sheetViews>
  <sheetFormatPr defaultRowHeight="15" x14ac:dyDescent="0.25"/>
  <cols>
    <col min="1" max="1" width="13.28515625" customWidth="1"/>
    <col min="2" max="2" width="45.28515625" bestFit="1" customWidth="1"/>
    <col min="4" max="5" width="9.5703125" bestFit="1" customWidth="1"/>
    <col min="6" max="6" width="11.7109375" bestFit="1" customWidth="1"/>
    <col min="7" max="9" width="10.7109375" bestFit="1" customWidth="1"/>
    <col min="10" max="10" width="20.42578125" bestFit="1" customWidth="1"/>
  </cols>
  <sheetData>
    <row r="1" spans="1:8" x14ac:dyDescent="0.25">
      <c r="A1" s="161" t="s">
        <v>0</v>
      </c>
      <c r="B1" s="161"/>
      <c r="C1" s="161"/>
      <c r="D1" s="161"/>
      <c r="E1" s="161"/>
      <c r="F1" s="161"/>
      <c r="G1" s="161"/>
      <c r="H1" s="161"/>
    </row>
    <row r="2" spans="1:8" x14ac:dyDescent="0.25">
      <c r="A2" s="161" t="s">
        <v>481</v>
      </c>
      <c r="B2" s="161"/>
      <c r="C2" s="161"/>
      <c r="D2" s="161"/>
      <c r="E2" s="161"/>
      <c r="F2" s="161"/>
      <c r="G2" s="161"/>
      <c r="H2" s="161"/>
    </row>
    <row r="3" spans="1:8" x14ac:dyDescent="0.25">
      <c r="A3" s="161" t="s">
        <v>585</v>
      </c>
      <c r="B3" s="161"/>
      <c r="C3" s="161"/>
      <c r="D3" s="161"/>
      <c r="E3" s="161"/>
      <c r="F3" s="161"/>
      <c r="G3" s="161"/>
      <c r="H3" s="161"/>
    </row>
    <row r="4" spans="1:8" x14ac:dyDescent="0.25">
      <c r="A4" s="180"/>
      <c r="B4" s="180"/>
      <c r="C4" s="180"/>
      <c r="D4" s="180"/>
      <c r="E4" s="180"/>
      <c r="F4" s="180"/>
      <c r="G4" s="180"/>
      <c r="H4" s="180"/>
    </row>
    <row r="5" spans="1:8" x14ac:dyDescent="0.25">
      <c r="A5" s="173" t="s">
        <v>2</v>
      </c>
      <c r="B5" s="173" t="s">
        <v>3</v>
      </c>
      <c r="C5" s="172" t="s">
        <v>469</v>
      </c>
      <c r="D5" s="172" t="s">
        <v>469</v>
      </c>
      <c r="E5" s="172" t="s">
        <v>470</v>
      </c>
      <c r="F5" s="172" t="s">
        <v>470</v>
      </c>
      <c r="G5" s="172" t="s">
        <v>470</v>
      </c>
      <c r="H5" s="172" t="s">
        <v>55</v>
      </c>
    </row>
    <row r="6" spans="1:8" x14ac:dyDescent="0.25">
      <c r="A6" s="173" t="s">
        <v>4</v>
      </c>
      <c r="B6" s="173"/>
      <c r="C6" s="172" t="s">
        <v>471</v>
      </c>
      <c r="D6" s="172" t="s">
        <v>472</v>
      </c>
      <c r="E6" s="172" t="s">
        <v>473</v>
      </c>
      <c r="F6" s="172" t="s">
        <v>472</v>
      </c>
      <c r="G6" s="172" t="s">
        <v>471</v>
      </c>
      <c r="H6" s="173" t="s">
        <v>474</v>
      </c>
    </row>
    <row r="7" spans="1:8" ht="15.75" thickBot="1" x14ac:dyDescent="0.3">
      <c r="A7" s="173" t="s">
        <v>5</v>
      </c>
      <c r="B7" s="173"/>
      <c r="C7" s="174" t="s">
        <v>11</v>
      </c>
      <c r="D7" s="174"/>
      <c r="E7" s="174" t="s">
        <v>14</v>
      </c>
      <c r="F7" s="174" t="s">
        <v>475</v>
      </c>
      <c r="G7" s="174" t="s">
        <v>14</v>
      </c>
      <c r="H7" s="174" t="s">
        <v>14</v>
      </c>
    </row>
    <row r="8" spans="1:8" ht="15.75" thickTop="1" x14ac:dyDescent="0.25">
      <c r="A8" s="36" t="s">
        <v>586</v>
      </c>
      <c r="B8" s="36" t="s">
        <v>307</v>
      </c>
      <c r="C8" s="42">
        <v>372853</v>
      </c>
      <c r="D8" s="42">
        <v>373192.57</v>
      </c>
      <c r="E8" s="42">
        <v>390222</v>
      </c>
      <c r="F8" s="42">
        <v>182774.03</v>
      </c>
      <c r="G8" s="42">
        <v>389938</v>
      </c>
      <c r="H8" s="42">
        <v>400366</v>
      </c>
    </row>
    <row r="9" spans="1:8" x14ac:dyDescent="0.25">
      <c r="A9" s="73" t="s">
        <v>587</v>
      </c>
      <c r="B9" s="73" t="s">
        <v>308</v>
      </c>
      <c r="C9" s="43">
        <v>14156</v>
      </c>
      <c r="D9" s="43">
        <v>23856.55</v>
      </c>
      <c r="E9" s="43">
        <v>8000</v>
      </c>
      <c r="F9" s="43">
        <v>8217.73</v>
      </c>
      <c r="G9" s="43">
        <v>16670</v>
      </c>
      <c r="H9" s="43">
        <v>17000</v>
      </c>
    </row>
    <row r="10" spans="1:8" x14ac:dyDescent="0.25">
      <c r="A10" s="73" t="s">
        <v>588</v>
      </c>
      <c r="B10" s="73" t="s">
        <v>309</v>
      </c>
      <c r="C10" s="43">
        <v>2058</v>
      </c>
      <c r="D10" s="43">
        <v>1495.84</v>
      </c>
      <c r="E10" s="43">
        <v>1500</v>
      </c>
      <c r="F10" s="43">
        <v>2105.96</v>
      </c>
      <c r="G10" s="43">
        <v>2660</v>
      </c>
      <c r="H10" s="43">
        <v>3000</v>
      </c>
    </row>
    <row r="11" spans="1:8" x14ac:dyDescent="0.25">
      <c r="A11" s="73" t="s">
        <v>589</v>
      </c>
      <c r="B11" s="73" t="s">
        <v>315</v>
      </c>
      <c r="C11" s="43">
        <v>1263</v>
      </c>
      <c r="D11" s="43">
        <v>1324.71</v>
      </c>
      <c r="E11" s="43">
        <v>1260</v>
      </c>
      <c r="F11" s="43">
        <v>1061.27</v>
      </c>
      <c r="G11" s="43">
        <v>2214</v>
      </c>
      <c r="H11" s="43">
        <v>2220</v>
      </c>
    </row>
    <row r="12" spans="1:8" x14ac:dyDescent="0.25">
      <c r="A12" s="73" t="s">
        <v>590</v>
      </c>
      <c r="B12" s="73" t="s">
        <v>310</v>
      </c>
      <c r="C12" s="43">
        <v>3120</v>
      </c>
      <c r="D12" s="43">
        <v>3120</v>
      </c>
      <c r="E12" s="43">
        <v>3480</v>
      </c>
      <c r="F12" s="43">
        <v>3420</v>
      </c>
      <c r="G12" s="43">
        <v>4060</v>
      </c>
      <c r="H12" s="43">
        <v>3120</v>
      </c>
    </row>
    <row r="13" spans="1:8" x14ac:dyDescent="0.25">
      <c r="A13" s="73" t="s">
        <v>591</v>
      </c>
      <c r="B13" s="73" t="s">
        <v>311</v>
      </c>
      <c r="C13" s="43">
        <v>51608</v>
      </c>
      <c r="D13" s="43">
        <v>52872.94</v>
      </c>
      <c r="E13" s="43">
        <v>54117</v>
      </c>
      <c r="F13" s="43">
        <v>26374.33</v>
      </c>
      <c r="G13" s="43">
        <v>55625</v>
      </c>
      <c r="H13" s="43">
        <v>57130</v>
      </c>
    </row>
    <row r="14" spans="1:8" x14ac:dyDescent="0.25">
      <c r="A14" s="73" t="s">
        <v>592</v>
      </c>
      <c r="B14" s="73" t="s">
        <v>312</v>
      </c>
      <c r="C14" s="43">
        <v>29093</v>
      </c>
      <c r="D14" s="43">
        <v>29010.19</v>
      </c>
      <c r="E14" s="43">
        <v>30941</v>
      </c>
      <c r="F14" s="43">
        <v>13891.23</v>
      </c>
      <c r="G14" s="43">
        <v>30115</v>
      </c>
      <c r="H14" s="43">
        <v>32566</v>
      </c>
    </row>
    <row r="15" spans="1:8" x14ac:dyDescent="0.25">
      <c r="A15" s="73" t="s">
        <v>593</v>
      </c>
      <c r="B15" s="73" t="s">
        <v>314</v>
      </c>
      <c r="C15" s="43">
        <v>13544</v>
      </c>
      <c r="D15" s="43">
        <v>13693.63</v>
      </c>
      <c r="E15" s="43">
        <v>10669</v>
      </c>
      <c r="F15" s="43">
        <v>6784.18</v>
      </c>
      <c r="G15" s="43">
        <v>12554</v>
      </c>
      <c r="H15" s="43">
        <v>6604</v>
      </c>
    </row>
    <row r="16" spans="1:8" x14ac:dyDescent="0.25">
      <c r="A16" s="73" t="s">
        <v>594</v>
      </c>
      <c r="B16" s="73" t="s">
        <v>313</v>
      </c>
      <c r="C16" s="43">
        <v>50990</v>
      </c>
      <c r="D16" s="43">
        <v>49318.98</v>
      </c>
      <c r="E16" s="43">
        <v>53392</v>
      </c>
      <c r="F16" s="43">
        <v>45230.3</v>
      </c>
      <c r="G16" s="43">
        <v>53392</v>
      </c>
      <c r="H16" s="43">
        <v>60564</v>
      </c>
    </row>
    <row r="17" spans="1:8" x14ac:dyDescent="0.25">
      <c r="A17" s="27"/>
      <c r="B17" s="27" t="s">
        <v>6</v>
      </c>
      <c r="C17" s="44">
        <f t="shared" ref="C17:H17" si="0">SUM(C8:C16)</f>
        <v>538685</v>
      </c>
      <c r="D17" s="44">
        <f t="shared" si="0"/>
        <v>547885.41</v>
      </c>
      <c r="E17" s="44">
        <f t="shared" si="0"/>
        <v>553581</v>
      </c>
      <c r="F17" s="44">
        <f t="shared" si="0"/>
        <v>289859.03000000003</v>
      </c>
      <c r="G17" s="44">
        <f t="shared" si="0"/>
        <v>567228</v>
      </c>
      <c r="H17" s="44">
        <f t="shared" si="0"/>
        <v>582570</v>
      </c>
    </row>
    <row r="18" spans="1:8" x14ac:dyDescent="0.25">
      <c r="A18" s="73" t="s">
        <v>595</v>
      </c>
      <c r="B18" s="73" t="s">
        <v>327</v>
      </c>
      <c r="C18" s="43">
        <v>3000</v>
      </c>
      <c r="D18" s="43">
        <v>3369.1</v>
      </c>
      <c r="E18" s="43">
        <v>3000</v>
      </c>
      <c r="F18" s="43">
        <v>412.3</v>
      </c>
      <c r="G18" s="43">
        <v>2000</v>
      </c>
      <c r="H18" s="43">
        <v>3000</v>
      </c>
    </row>
    <row r="19" spans="1:8" x14ac:dyDescent="0.25">
      <c r="A19" s="73" t="s">
        <v>596</v>
      </c>
      <c r="B19" s="73" t="s">
        <v>328</v>
      </c>
      <c r="C19" s="43">
        <v>500</v>
      </c>
      <c r="D19" s="43">
        <v>753.65</v>
      </c>
      <c r="E19" s="43">
        <v>500</v>
      </c>
      <c r="F19" s="43">
        <v>441.51</v>
      </c>
      <c r="G19" s="43">
        <v>550</v>
      </c>
      <c r="H19" s="43">
        <v>500</v>
      </c>
    </row>
    <row r="20" spans="1:8" x14ac:dyDescent="0.25">
      <c r="A20" s="73" t="s">
        <v>597</v>
      </c>
      <c r="B20" s="73" t="s">
        <v>451</v>
      </c>
      <c r="C20" s="43">
        <v>9000</v>
      </c>
      <c r="D20" s="43">
        <v>6884.19</v>
      </c>
      <c r="E20" s="43">
        <v>2000</v>
      </c>
      <c r="F20" s="43">
        <v>1624.55</v>
      </c>
      <c r="G20" s="43">
        <v>2000</v>
      </c>
      <c r="H20" s="43">
        <v>2000</v>
      </c>
    </row>
    <row r="21" spans="1:8" x14ac:dyDescent="0.25">
      <c r="A21" s="73" t="s">
        <v>598</v>
      </c>
      <c r="B21" s="73" t="s">
        <v>329</v>
      </c>
      <c r="C21" s="43">
        <v>85000</v>
      </c>
      <c r="D21" s="43">
        <v>70609.87</v>
      </c>
      <c r="E21" s="43">
        <v>90000</v>
      </c>
      <c r="F21" s="43">
        <v>38108.15</v>
      </c>
      <c r="G21" s="43">
        <v>80000</v>
      </c>
      <c r="H21" s="43">
        <v>90000</v>
      </c>
    </row>
    <row r="22" spans="1:8" x14ac:dyDescent="0.25">
      <c r="A22" s="73" t="s">
        <v>599</v>
      </c>
      <c r="B22" s="73" t="s">
        <v>337</v>
      </c>
      <c r="C22" s="43">
        <v>5000</v>
      </c>
      <c r="D22" s="43">
        <v>5991.85</v>
      </c>
      <c r="E22" s="43">
        <v>3500</v>
      </c>
      <c r="F22" s="43">
        <v>1953.22</v>
      </c>
      <c r="G22" s="43">
        <v>3500</v>
      </c>
      <c r="H22" s="43">
        <v>3500</v>
      </c>
    </row>
    <row r="23" spans="1:8" x14ac:dyDescent="0.25">
      <c r="A23" s="27"/>
      <c r="B23" s="27" t="s">
        <v>7</v>
      </c>
      <c r="C23" s="44">
        <f>SUM(C18:C22)</f>
        <v>102500</v>
      </c>
      <c r="D23" s="44">
        <f t="shared" ref="D23:H23" si="1">SUM(D18:D22)</f>
        <v>87608.66</v>
      </c>
      <c r="E23" s="44">
        <f t="shared" si="1"/>
        <v>99000</v>
      </c>
      <c r="F23" s="44">
        <f t="shared" si="1"/>
        <v>42539.73</v>
      </c>
      <c r="G23" s="44">
        <f t="shared" si="1"/>
        <v>88050</v>
      </c>
      <c r="H23" s="44">
        <f t="shared" si="1"/>
        <v>99000</v>
      </c>
    </row>
    <row r="24" spans="1:8" x14ac:dyDescent="0.25">
      <c r="A24" s="73" t="s">
        <v>600</v>
      </c>
      <c r="B24" s="73" t="s">
        <v>345</v>
      </c>
      <c r="C24" s="43">
        <v>16000</v>
      </c>
      <c r="D24" s="43">
        <v>23338.73</v>
      </c>
      <c r="E24" s="43">
        <v>28000</v>
      </c>
      <c r="F24" s="43">
        <v>17814.41</v>
      </c>
      <c r="G24" s="43">
        <v>28000</v>
      </c>
      <c r="H24" s="43">
        <v>25000</v>
      </c>
    </row>
    <row r="25" spans="1:8" x14ac:dyDescent="0.25">
      <c r="A25" s="73" t="s">
        <v>601</v>
      </c>
      <c r="B25" s="73" t="s">
        <v>346</v>
      </c>
      <c r="C25" s="43">
        <v>223500</v>
      </c>
      <c r="D25" s="43">
        <f>184117.77+121.75+3489</f>
        <v>187728.52</v>
      </c>
      <c r="E25" s="43">
        <v>71200</v>
      </c>
      <c r="F25" s="43">
        <v>40171.78</v>
      </c>
      <c r="G25" s="43">
        <v>114400</v>
      </c>
      <c r="H25" s="43">
        <v>75000</v>
      </c>
    </row>
    <row r="26" spans="1:8" x14ac:dyDescent="0.25">
      <c r="A26" s="73" t="s">
        <v>602</v>
      </c>
      <c r="B26" s="73" t="s">
        <v>347</v>
      </c>
      <c r="C26" s="43">
        <v>1800</v>
      </c>
      <c r="D26" s="43">
        <v>1842.39</v>
      </c>
      <c r="E26" s="43">
        <v>1500</v>
      </c>
      <c r="F26" s="43">
        <v>930.08</v>
      </c>
      <c r="G26" s="43">
        <v>1500</v>
      </c>
      <c r="H26" s="43">
        <v>1500</v>
      </c>
    </row>
    <row r="27" spans="1:8" x14ac:dyDescent="0.25">
      <c r="A27" s="73" t="s">
        <v>603</v>
      </c>
      <c r="B27" s="73" t="s">
        <v>447</v>
      </c>
      <c r="C27" s="43">
        <v>21000</v>
      </c>
      <c r="D27" s="43">
        <v>21511.96</v>
      </c>
      <c r="E27" s="43">
        <v>17000</v>
      </c>
      <c r="F27" s="43">
        <v>965.54</v>
      </c>
      <c r="G27" s="43">
        <v>17000</v>
      </c>
      <c r="H27" s="43">
        <v>17940</v>
      </c>
    </row>
    <row r="28" spans="1:8" x14ac:dyDescent="0.25">
      <c r="A28" s="27"/>
      <c r="B28" s="27" t="s">
        <v>8</v>
      </c>
      <c r="C28" s="44">
        <f t="shared" ref="C28:H28" si="2">SUM(C24:C27)</f>
        <v>262300</v>
      </c>
      <c r="D28" s="44">
        <f t="shared" si="2"/>
        <v>234421.6</v>
      </c>
      <c r="E28" s="44">
        <f t="shared" si="2"/>
        <v>117700</v>
      </c>
      <c r="F28" s="44">
        <f t="shared" si="2"/>
        <v>59881.810000000005</v>
      </c>
      <c r="G28" s="44">
        <f t="shared" si="2"/>
        <v>160900</v>
      </c>
      <c r="H28" s="44">
        <f t="shared" si="2"/>
        <v>119440</v>
      </c>
    </row>
    <row r="29" spans="1:8" x14ac:dyDescent="0.25">
      <c r="A29" s="73" t="s">
        <v>604</v>
      </c>
      <c r="B29" s="73" t="s">
        <v>367</v>
      </c>
      <c r="C29" s="43">
        <v>8600</v>
      </c>
      <c r="D29" s="43">
        <v>8726.43</v>
      </c>
      <c r="E29" s="43">
        <v>8600</v>
      </c>
      <c r="F29" s="43">
        <v>3142.33</v>
      </c>
      <c r="G29" s="43">
        <v>8600</v>
      </c>
      <c r="H29" s="43">
        <v>8686</v>
      </c>
    </row>
    <row r="30" spans="1:8" x14ac:dyDescent="0.25">
      <c r="A30" s="73" t="s">
        <v>605</v>
      </c>
      <c r="B30" s="73" t="s">
        <v>448</v>
      </c>
      <c r="C30" s="43">
        <v>250</v>
      </c>
      <c r="D30" s="43">
        <v>0</v>
      </c>
      <c r="E30" s="43">
        <v>250</v>
      </c>
      <c r="F30" s="43">
        <v>0</v>
      </c>
      <c r="G30" s="43">
        <v>0</v>
      </c>
      <c r="H30" s="43">
        <v>0</v>
      </c>
    </row>
    <row r="31" spans="1:8" x14ac:dyDescent="0.25">
      <c r="A31" s="73" t="s">
        <v>606</v>
      </c>
      <c r="B31" s="73" t="s">
        <v>368</v>
      </c>
      <c r="C31" s="43">
        <v>6000</v>
      </c>
      <c r="D31" s="43">
        <v>5949.52</v>
      </c>
      <c r="E31" s="43">
        <v>6000</v>
      </c>
      <c r="F31" s="43">
        <v>5465.26</v>
      </c>
      <c r="G31" s="43">
        <v>8200</v>
      </c>
      <c r="H31" s="43">
        <v>11100</v>
      </c>
    </row>
    <row r="32" spans="1:8" x14ac:dyDescent="0.25">
      <c r="A32" s="73" t="s">
        <v>607</v>
      </c>
      <c r="B32" s="73" t="s">
        <v>369</v>
      </c>
      <c r="C32" s="43">
        <v>1500</v>
      </c>
      <c r="D32" s="43">
        <v>608.72</v>
      </c>
      <c r="E32" s="43">
        <v>1500</v>
      </c>
      <c r="F32" s="43">
        <v>-182</v>
      </c>
      <c r="G32" s="43">
        <v>700</v>
      </c>
      <c r="H32" s="43">
        <v>3000</v>
      </c>
    </row>
    <row r="33" spans="1:10" x14ac:dyDescent="0.25">
      <c r="A33" s="73" t="s">
        <v>608</v>
      </c>
      <c r="B33" s="73" t="s">
        <v>459</v>
      </c>
      <c r="C33" s="43">
        <v>2500</v>
      </c>
      <c r="D33" s="43">
        <v>1997.28</v>
      </c>
      <c r="E33" s="43">
        <v>2500</v>
      </c>
      <c r="F33" s="43">
        <v>985.5</v>
      </c>
      <c r="G33" s="43">
        <v>2500</v>
      </c>
      <c r="H33" s="43">
        <v>2500</v>
      </c>
    </row>
    <row r="34" spans="1:10" x14ac:dyDescent="0.25">
      <c r="A34" s="73" t="s">
        <v>609</v>
      </c>
      <c r="B34" s="73" t="s">
        <v>370</v>
      </c>
      <c r="C34" s="43">
        <v>6500</v>
      </c>
      <c r="D34" s="43">
        <v>4599.09</v>
      </c>
      <c r="E34" s="43">
        <v>3600</v>
      </c>
      <c r="F34" s="43">
        <v>3825</v>
      </c>
      <c r="G34" s="43">
        <v>3900</v>
      </c>
      <c r="H34" s="43">
        <v>5000</v>
      </c>
    </row>
    <row r="35" spans="1:10" x14ac:dyDescent="0.25">
      <c r="A35" s="73" t="s">
        <v>610</v>
      </c>
      <c r="B35" s="73" t="s">
        <v>373</v>
      </c>
      <c r="C35" s="43">
        <v>125000</v>
      </c>
      <c r="D35" s="43">
        <v>68669.25</v>
      </c>
      <c r="E35" s="43">
        <v>40000</v>
      </c>
      <c r="F35" s="43">
        <v>113177.34</v>
      </c>
      <c r="G35" s="43">
        <v>170000</v>
      </c>
      <c r="H35" s="43">
        <v>60000</v>
      </c>
    </row>
    <row r="36" spans="1:10" x14ac:dyDescent="0.25">
      <c r="A36" s="73" t="s">
        <v>611</v>
      </c>
      <c r="B36" s="73" t="s">
        <v>450</v>
      </c>
      <c r="C36" s="43">
        <v>3606</v>
      </c>
      <c r="D36" s="43">
        <v>1235.49</v>
      </c>
      <c r="E36" s="43">
        <v>3606</v>
      </c>
      <c r="F36" s="43">
        <v>2057.38</v>
      </c>
      <c r="G36" s="43">
        <v>3000</v>
      </c>
      <c r="H36" s="43">
        <v>3000</v>
      </c>
    </row>
    <row r="37" spans="1:10" x14ac:dyDescent="0.25">
      <c r="A37" s="73" t="s">
        <v>612</v>
      </c>
      <c r="B37" s="73" t="s">
        <v>379</v>
      </c>
      <c r="C37" s="43">
        <v>2800</v>
      </c>
      <c r="D37" s="43">
        <v>2446.3200000000002</v>
      </c>
      <c r="E37" s="43">
        <v>2800</v>
      </c>
      <c r="F37" s="43">
        <v>2245.6999999999998</v>
      </c>
      <c r="G37" s="43">
        <v>2800</v>
      </c>
      <c r="H37" s="43">
        <v>4000</v>
      </c>
    </row>
    <row r="38" spans="1:10" x14ac:dyDescent="0.25">
      <c r="A38" s="73" t="s">
        <v>613</v>
      </c>
      <c r="B38" s="73" t="s">
        <v>380</v>
      </c>
      <c r="C38" s="43">
        <v>1000</v>
      </c>
      <c r="D38" s="43">
        <v>624.49</v>
      </c>
      <c r="E38" s="43">
        <v>1000</v>
      </c>
      <c r="F38" s="43">
        <v>181.91</v>
      </c>
      <c r="G38" s="43">
        <v>1000</v>
      </c>
      <c r="H38" s="43">
        <v>1800</v>
      </c>
    </row>
    <row r="39" spans="1:10" x14ac:dyDescent="0.25">
      <c r="A39" s="73" t="s">
        <v>614</v>
      </c>
      <c r="B39" s="73" t="s">
        <v>381</v>
      </c>
      <c r="C39" s="43">
        <v>3200</v>
      </c>
      <c r="D39" s="43">
        <v>2446.6999999999998</v>
      </c>
      <c r="E39" s="43">
        <v>1800</v>
      </c>
      <c r="F39" s="43">
        <v>677.64</v>
      </c>
      <c r="G39" s="43">
        <v>1500</v>
      </c>
      <c r="H39" s="43">
        <v>1800</v>
      </c>
    </row>
    <row r="40" spans="1:10" x14ac:dyDescent="0.25">
      <c r="A40" s="27"/>
      <c r="B40" s="27" t="s">
        <v>9</v>
      </c>
      <c r="C40" s="44">
        <f t="shared" ref="C40:H40" si="3">SUM(C29:C39)</f>
        <v>160956</v>
      </c>
      <c r="D40" s="44">
        <f t="shared" si="3"/>
        <v>97303.290000000023</v>
      </c>
      <c r="E40" s="44">
        <f t="shared" si="3"/>
        <v>71656</v>
      </c>
      <c r="F40" s="44">
        <f t="shared" si="3"/>
        <v>131576.06</v>
      </c>
      <c r="G40" s="44">
        <f t="shared" si="3"/>
        <v>202200</v>
      </c>
      <c r="H40" s="44">
        <f t="shared" si="3"/>
        <v>100886</v>
      </c>
    </row>
    <row r="41" spans="1:10" hidden="1" x14ac:dyDescent="0.25">
      <c r="A41" s="73" t="s">
        <v>615</v>
      </c>
      <c r="B41" s="73" t="s">
        <v>460</v>
      </c>
      <c r="C41" s="43">
        <v>0</v>
      </c>
      <c r="D41" s="43">
        <v>0</v>
      </c>
      <c r="E41" s="43">
        <v>0</v>
      </c>
      <c r="F41" s="43">
        <v>0</v>
      </c>
      <c r="G41" s="43">
        <v>0</v>
      </c>
      <c r="H41" s="43">
        <v>0</v>
      </c>
    </row>
    <row r="42" spans="1:10" hidden="1" x14ac:dyDescent="0.25">
      <c r="A42" s="27"/>
      <c r="B42" s="27" t="s">
        <v>616</v>
      </c>
      <c r="C42" s="44">
        <f>SUM(C41)</f>
        <v>0</v>
      </c>
      <c r="D42" s="44">
        <f t="shared" ref="D42:H42" si="4">SUM(D41)</f>
        <v>0</v>
      </c>
      <c r="E42" s="44">
        <f t="shared" si="4"/>
        <v>0</v>
      </c>
      <c r="F42" s="44">
        <f t="shared" si="4"/>
        <v>0</v>
      </c>
      <c r="G42" s="44">
        <f t="shared" si="4"/>
        <v>0</v>
      </c>
      <c r="H42" s="44">
        <f t="shared" si="4"/>
        <v>0</v>
      </c>
    </row>
    <row r="43" spans="1:10" x14ac:dyDescent="0.25">
      <c r="A43" s="73" t="s">
        <v>617</v>
      </c>
      <c r="B43" s="73" t="s">
        <v>460</v>
      </c>
      <c r="C43" s="43">
        <v>0</v>
      </c>
      <c r="D43" s="43">
        <v>0</v>
      </c>
      <c r="E43" s="43">
        <v>445100</v>
      </c>
      <c r="F43" s="43">
        <v>0</v>
      </c>
      <c r="G43" s="43">
        <v>0</v>
      </c>
      <c r="H43" s="43">
        <v>0</v>
      </c>
    </row>
    <row r="44" spans="1:10" ht="15.75" thickBot="1" x14ac:dyDescent="0.3">
      <c r="A44" s="74"/>
      <c r="B44" s="74" t="s">
        <v>46</v>
      </c>
      <c r="C44" s="75">
        <f t="shared" ref="C44:H44" si="5">SUM(C43:C43)</f>
        <v>0</v>
      </c>
      <c r="D44" s="75">
        <f t="shared" si="5"/>
        <v>0</v>
      </c>
      <c r="E44" s="75">
        <f t="shared" si="5"/>
        <v>445100</v>
      </c>
      <c r="F44" s="75">
        <f t="shared" si="5"/>
        <v>0</v>
      </c>
      <c r="G44" s="75">
        <f t="shared" si="5"/>
        <v>0</v>
      </c>
      <c r="H44" s="75">
        <f t="shared" si="5"/>
        <v>0</v>
      </c>
    </row>
    <row r="45" spans="1:10" ht="16.5" thickTop="1" thickBot="1" x14ac:dyDescent="0.3">
      <c r="A45" s="31"/>
      <c r="B45" s="31" t="s">
        <v>618</v>
      </c>
      <c r="C45" s="45">
        <f t="shared" ref="C45:H45" si="6">SUM(C8:C44)/2</f>
        <v>1064441</v>
      </c>
      <c r="D45" s="45">
        <f t="shared" si="6"/>
        <v>967218.96</v>
      </c>
      <c r="E45" s="45">
        <f t="shared" si="6"/>
        <v>1287037</v>
      </c>
      <c r="F45" s="45">
        <f t="shared" si="6"/>
        <v>523856.63000000012</v>
      </c>
      <c r="G45" s="45">
        <f t="shared" si="6"/>
        <v>1018378</v>
      </c>
      <c r="H45" s="45">
        <f t="shared" si="6"/>
        <v>901896</v>
      </c>
    </row>
    <row r="46" spans="1:10" ht="15.75" thickTop="1" x14ac:dyDescent="0.25">
      <c r="J46" s="178"/>
    </row>
    <row r="50" spans="2:2" x14ac:dyDescent="0.25">
      <c r="B50" s="11"/>
    </row>
    <row r="65" spans="1:8" x14ac:dyDescent="0.25">
      <c r="A65" s="97"/>
      <c r="B65" s="157"/>
      <c r="C65" s="157" t="str">
        <f>A1</f>
        <v>CITY OF GAINESVILLE</v>
      </c>
      <c r="D65" s="157"/>
      <c r="E65" s="157"/>
      <c r="F65" s="157"/>
      <c r="G65" s="157"/>
      <c r="H65" s="157"/>
    </row>
    <row r="66" spans="1:8" x14ac:dyDescent="0.25">
      <c r="A66" s="97"/>
      <c r="B66" s="157"/>
      <c r="C66" s="157" t="str">
        <f>A2</f>
        <v xml:space="preserve"> BUDGET 2025-2026</v>
      </c>
      <c r="D66" s="157"/>
      <c r="E66" s="157"/>
      <c r="F66" s="157"/>
      <c r="G66" s="157"/>
      <c r="H66" s="157"/>
    </row>
    <row r="67" spans="1:8" x14ac:dyDescent="0.25">
      <c r="A67" s="97"/>
      <c r="B67" s="157"/>
      <c r="C67" s="157" t="str">
        <f>A3</f>
        <v>SOLID WASTE FUND RESIDENTIAL COLLECTIONS</v>
      </c>
      <c r="D67" s="157"/>
      <c r="E67" s="157"/>
      <c r="F67" s="157"/>
      <c r="G67" s="157"/>
      <c r="H67" s="157"/>
    </row>
    <row r="68" spans="1:8" x14ac:dyDescent="0.25">
      <c r="A68" s="97"/>
      <c r="B68" s="97"/>
      <c r="C68" s="100"/>
      <c r="D68" s="100"/>
      <c r="E68" s="100"/>
      <c r="F68" s="100"/>
      <c r="G68" s="101"/>
      <c r="H68" s="101"/>
    </row>
    <row r="69" spans="1:8" x14ac:dyDescent="0.25">
      <c r="A69" s="97"/>
      <c r="B69" s="97"/>
      <c r="C69" s="100"/>
      <c r="D69" s="100"/>
      <c r="E69" s="100"/>
      <c r="F69" s="100"/>
      <c r="G69" s="101"/>
      <c r="H69" s="101"/>
    </row>
    <row r="70" spans="1:8" x14ac:dyDescent="0.25">
      <c r="A70" s="97"/>
      <c r="B70" s="97"/>
      <c r="C70" s="100"/>
      <c r="D70" s="100"/>
      <c r="E70" s="100"/>
      <c r="F70" s="100"/>
      <c r="G70" s="101"/>
      <c r="H70" s="101"/>
    </row>
    <row r="71" spans="1:8" x14ac:dyDescent="0.25">
      <c r="A71" s="97"/>
      <c r="B71" s="97"/>
      <c r="C71" s="100"/>
      <c r="D71" s="100"/>
      <c r="E71" s="100"/>
      <c r="F71" s="100"/>
      <c r="G71" s="101"/>
      <c r="H71" s="101"/>
    </row>
    <row r="72" spans="1:8" x14ac:dyDescent="0.25">
      <c r="A72" s="97"/>
      <c r="B72" s="97"/>
      <c r="C72" s="100"/>
      <c r="D72" s="100"/>
      <c r="E72" s="100"/>
      <c r="F72" s="100"/>
      <c r="G72" s="101"/>
      <c r="H72" s="101"/>
    </row>
    <row r="73" spans="1:8" x14ac:dyDescent="0.25">
      <c r="A73" s="97"/>
      <c r="B73" s="97"/>
      <c r="C73" s="100"/>
      <c r="D73" s="100"/>
      <c r="E73" s="100"/>
      <c r="F73" s="100"/>
      <c r="G73" s="101"/>
      <c r="H73" s="101"/>
    </row>
    <row r="74" spans="1:8" x14ac:dyDescent="0.25">
      <c r="A74" s="97"/>
      <c r="B74" s="97"/>
      <c r="C74" s="100"/>
      <c r="D74" s="100"/>
      <c r="E74" s="100"/>
      <c r="F74" s="100"/>
      <c r="G74" s="101"/>
      <c r="H74" s="101"/>
    </row>
    <row r="75" spans="1:8" x14ac:dyDescent="0.25">
      <c r="A75" s="97"/>
      <c r="B75" s="97"/>
      <c r="C75" s="100"/>
      <c r="D75" s="100"/>
      <c r="E75" s="100"/>
      <c r="F75" s="100"/>
      <c r="G75" s="101"/>
      <c r="H75" s="101"/>
    </row>
    <row r="76" spans="1:8" x14ac:dyDescent="0.25">
      <c r="A76" s="97"/>
      <c r="B76" s="97"/>
      <c r="C76" s="100"/>
      <c r="D76" s="100"/>
      <c r="E76" s="100"/>
      <c r="F76" s="100"/>
      <c r="G76" s="101"/>
      <c r="H76" s="101"/>
    </row>
    <row r="77" spans="1:8" x14ac:dyDescent="0.25">
      <c r="A77" s="97"/>
      <c r="B77" s="97"/>
      <c r="C77" s="100"/>
      <c r="D77" s="100"/>
      <c r="E77" s="100"/>
      <c r="F77" s="100"/>
      <c r="G77" s="101"/>
      <c r="H77" s="101"/>
    </row>
    <row r="78" spans="1:8" x14ac:dyDescent="0.25">
      <c r="A78" s="97"/>
      <c r="B78" s="97"/>
      <c r="C78" s="100"/>
      <c r="D78" s="100"/>
      <c r="E78" s="100"/>
      <c r="F78" s="100"/>
      <c r="G78" s="101"/>
      <c r="H78" s="101"/>
    </row>
    <row r="79" spans="1:8" x14ac:dyDescent="0.25">
      <c r="A79" s="97"/>
      <c r="B79" s="97"/>
      <c r="C79" s="100"/>
      <c r="D79" s="100"/>
      <c r="E79" s="100"/>
      <c r="F79" s="100"/>
      <c r="G79" s="101"/>
      <c r="H79" s="101"/>
    </row>
    <row r="80" spans="1:8" x14ac:dyDescent="0.25">
      <c r="A80" s="97"/>
      <c r="B80" s="97"/>
      <c r="C80" s="100"/>
      <c r="D80" s="100"/>
      <c r="E80" s="100"/>
      <c r="F80" s="100"/>
      <c r="G80" s="101"/>
      <c r="H80" s="101"/>
    </row>
    <row r="81" spans="1:8" x14ac:dyDescent="0.25">
      <c r="A81" s="97"/>
      <c r="B81" s="97"/>
      <c r="C81" s="100"/>
      <c r="D81" s="100"/>
      <c r="E81" s="100"/>
      <c r="F81" s="100"/>
      <c r="G81" s="101"/>
      <c r="H81" s="101"/>
    </row>
    <row r="82" spans="1:8" x14ac:dyDescent="0.25">
      <c r="A82" s="97"/>
      <c r="B82" s="97"/>
      <c r="C82" s="100"/>
      <c r="D82" s="100"/>
      <c r="E82" s="100"/>
      <c r="F82" s="100"/>
      <c r="G82" s="101"/>
      <c r="H82" s="101"/>
    </row>
    <row r="83" spans="1:8" x14ac:dyDescent="0.25">
      <c r="A83" s="97"/>
      <c r="B83" s="97"/>
      <c r="C83" s="100"/>
      <c r="D83" s="100"/>
      <c r="E83" s="100"/>
      <c r="F83" s="100"/>
      <c r="G83" s="101"/>
      <c r="H83" s="101"/>
    </row>
    <row r="84" spans="1:8" x14ac:dyDescent="0.25">
      <c r="A84" s="97"/>
      <c r="B84" s="97"/>
      <c r="C84" s="100"/>
      <c r="D84" s="100"/>
      <c r="E84" s="100"/>
      <c r="F84" s="100"/>
      <c r="G84" s="101"/>
      <c r="H84" s="101"/>
    </row>
    <row r="85" spans="1:8" x14ac:dyDescent="0.25">
      <c r="A85" s="97"/>
      <c r="B85" s="97"/>
      <c r="C85" s="100"/>
      <c r="D85" s="100"/>
      <c r="E85" s="100"/>
      <c r="F85" s="100"/>
      <c r="G85" s="101"/>
      <c r="H85" s="101"/>
    </row>
    <row r="86" spans="1:8" ht="15.75" thickBot="1" x14ac:dyDescent="0.3">
      <c r="A86" s="97"/>
      <c r="B86" s="97"/>
      <c r="C86" s="100"/>
      <c r="D86" s="100"/>
      <c r="E86" s="100"/>
      <c r="F86" s="100"/>
      <c r="G86" s="101"/>
      <c r="H86" s="101"/>
    </row>
    <row r="87" spans="1:8" ht="16.5" thickTop="1" thickBot="1" x14ac:dyDescent="0.3">
      <c r="A87" s="154" t="s">
        <v>494</v>
      </c>
      <c r="B87" s="155"/>
      <c r="C87" s="155"/>
      <c r="D87" s="155"/>
      <c r="E87" s="155"/>
      <c r="F87" s="155"/>
      <c r="G87" s="155"/>
      <c r="H87" s="156"/>
    </row>
    <row r="88" spans="1:8" ht="15.75" thickTop="1" x14ac:dyDescent="0.25">
      <c r="A88" s="97"/>
      <c r="B88" s="106"/>
      <c r="C88" s="107" t="str">
        <f>[5]Sheet1!F2</f>
        <v>2023-24</v>
      </c>
      <c r="D88" s="107" t="str">
        <f>[5]Sheet1!G2</f>
        <v>2023-24</v>
      </c>
      <c r="E88" s="107" t="str">
        <f>[5]Sheet1!H2</f>
        <v>2024-25</v>
      </c>
      <c r="F88" s="107" t="str">
        <f>[5]Sheet1!I2</f>
        <v>2024-25</v>
      </c>
      <c r="G88" s="107" t="str">
        <f>[5]Sheet1!J2</f>
        <v>2024-25</v>
      </c>
      <c r="H88" s="107" t="str">
        <f>[5]Sheet1!K2</f>
        <v>2025-26</v>
      </c>
    </row>
    <row r="89" spans="1:8" x14ac:dyDescent="0.25">
      <c r="A89" s="97"/>
      <c r="B89" s="106"/>
      <c r="C89" s="107" t="str">
        <f>[5]Sheet1!F3</f>
        <v>REVISED</v>
      </c>
      <c r="D89" s="107" t="str">
        <f>[5]Sheet1!G3</f>
        <v>ACTUAL</v>
      </c>
      <c r="E89" s="107" t="str">
        <f>[5]Sheet1!H3</f>
        <v>ADOPTED</v>
      </c>
      <c r="F89" s="107" t="str">
        <f>[5]Sheet1!I3</f>
        <v>ACTUAL</v>
      </c>
      <c r="G89" s="107" t="str">
        <f>[5]Sheet1!J3</f>
        <v xml:space="preserve"> REVISED </v>
      </c>
      <c r="H89" s="107" t="str">
        <f>[5]Sheet1!K3</f>
        <v>PROPOSED</v>
      </c>
    </row>
    <row r="90" spans="1:8" ht="15.75" thickBot="1" x14ac:dyDescent="0.3">
      <c r="A90" s="97"/>
      <c r="B90" s="108" t="s">
        <v>495</v>
      </c>
      <c r="C90" s="141" t="str">
        <f>[5]Sheet1!F4</f>
        <v xml:space="preserve"> BUDGET</v>
      </c>
      <c r="D90" s="141"/>
      <c r="E90" s="141" t="str">
        <f>[5]Sheet1!H4</f>
        <v xml:space="preserve"> BUDGET</v>
      </c>
      <c r="F90" s="141" t="str">
        <f>[5]Sheet1!I4</f>
        <v>SIX MONTHS</v>
      </c>
      <c r="G90" s="141" t="str">
        <f>[5]Sheet1!J4</f>
        <v xml:space="preserve"> BUDGET</v>
      </c>
      <c r="H90" s="141" t="str">
        <f>[5]Sheet1!K4</f>
        <v xml:space="preserve"> BUDGET</v>
      </c>
    </row>
    <row r="91" spans="1:8" ht="15.75" thickTop="1" x14ac:dyDescent="0.25">
      <c r="A91" s="97"/>
      <c r="B91" s="97" t="s">
        <v>496</v>
      </c>
      <c r="C91" s="100">
        <f>C17</f>
        <v>538685</v>
      </c>
      <c r="D91" s="100">
        <f t="shared" ref="D91:H91" si="7">D17</f>
        <v>547885.41</v>
      </c>
      <c r="E91" s="100">
        <f t="shared" si="7"/>
        <v>553581</v>
      </c>
      <c r="F91" s="100">
        <f t="shared" si="7"/>
        <v>289859.03000000003</v>
      </c>
      <c r="G91" s="100">
        <f t="shared" si="7"/>
        <v>567228</v>
      </c>
      <c r="H91" s="100">
        <f t="shared" si="7"/>
        <v>582570</v>
      </c>
    </row>
    <row r="92" spans="1:8" x14ac:dyDescent="0.25">
      <c r="A92" s="97"/>
      <c r="B92" s="97" t="s">
        <v>497</v>
      </c>
      <c r="C92" s="100">
        <f>C23</f>
        <v>102500</v>
      </c>
      <c r="D92" s="100">
        <f t="shared" ref="D92:H92" si="8">D23</f>
        <v>87608.66</v>
      </c>
      <c r="E92" s="100">
        <f t="shared" si="8"/>
        <v>99000</v>
      </c>
      <c r="F92" s="100">
        <f t="shared" si="8"/>
        <v>42539.73</v>
      </c>
      <c r="G92" s="100">
        <f t="shared" si="8"/>
        <v>88050</v>
      </c>
      <c r="H92" s="100">
        <f t="shared" si="8"/>
        <v>99000</v>
      </c>
    </row>
    <row r="93" spans="1:8" x14ac:dyDescent="0.25">
      <c r="A93" s="97"/>
      <c r="B93" s="97" t="s">
        <v>498</v>
      </c>
      <c r="C93" s="100">
        <f>C28</f>
        <v>262300</v>
      </c>
      <c r="D93" s="100">
        <f t="shared" ref="D93:H93" si="9">D28</f>
        <v>234421.6</v>
      </c>
      <c r="E93" s="100">
        <f t="shared" si="9"/>
        <v>117700</v>
      </c>
      <c r="F93" s="100">
        <f t="shared" si="9"/>
        <v>59881.810000000005</v>
      </c>
      <c r="G93" s="100">
        <f t="shared" si="9"/>
        <v>160900</v>
      </c>
      <c r="H93" s="100">
        <f t="shared" si="9"/>
        <v>119440</v>
      </c>
    </row>
    <row r="94" spans="1:8" x14ac:dyDescent="0.25">
      <c r="A94" s="97"/>
      <c r="B94" s="97" t="s">
        <v>499</v>
      </c>
      <c r="C94" s="100">
        <f>C40</f>
        <v>160956</v>
      </c>
      <c r="D94" s="100">
        <f t="shared" ref="D94:H94" si="10">D40</f>
        <v>97303.290000000023</v>
      </c>
      <c r="E94" s="100">
        <f t="shared" si="10"/>
        <v>71656</v>
      </c>
      <c r="F94" s="100">
        <f t="shared" si="10"/>
        <v>131576.06</v>
      </c>
      <c r="G94" s="100">
        <f t="shared" si="10"/>
        <v>202200</v>
      </c>
      <c r="H94" s="100">
        <f t="shared" si="10"/>
        <v>100886</v>
      </c>
    </row>
    <row r="95" spans="1:8" x14ac:dyDescent="0.25">
      <c r="A95" s="97"/>
      <c r="B95" s="97" t="s">
        <v>519</v>
      </c>
      <c r="C95" s="100">
        <f>C42</f>
        <v>0</v>
      </c>
      <c r="D95" s="100">
        <f t="shared" ref="D95:H95" si="11">D42</f>
        <v>0</v>
      </c>
      <c r="E95" s="100">
        <f t="shared" si="11"/>
        <v>0</v>
      </c>
      <c r="F95" s="100">
        <f t="shared" si="11"/>
        <v>0</v>
      </c>
      <c r="G95" s="100">
        <f t="shared" si="11"/>
        <v>0</v>
      </c>
      <c r="H95" s="100">
        <f t="shared" si="11"/>
        <v>0</v>
      </c>
    </row>
    <row r="96" spans="1:8" ht="15.75" thickBot="1" x14ac:dyDescent="0.3">
      <c r="A96" s="97"/>
      <c r="B96" s="97" t="s">
        <v>501</v>
      </c>
      <c r="C96" s="100">
        <f>C44</f>
        <v>0</v>
      </c>
      <c r="D96" s="100">
        <f t="shared" ref="D96:H96" si="12">D44</f>
        <v>0</v>
      </c>
      <c r="E96" s="100">
        <f t="shared" si="12"/>
        <v>445100</v>
      </c>
      <c r="F96" s="100">
        <f t="shared" si="12"/>
        <v>0</v>
      </c>
      <c r="G96" s="100">
        <f t="shared" si="12"/>
        <v>0</v>
      </c>
      <c r="H96" s="100">
        <f t="shared" si="12"/>
        <v>0</v>
      </c>
    </row>
    <row r="97" spans="1:8" ht="16.5" thickTop="1" thickBot="1" x14ac:dyDescent="0.3">
      <c r="A97" s="97"/>
      <c r="B97" s="110" t="s">
        <v>31</v>
      </c>
      <c r="C97" s="111">
        <f t="shared" ref="C97:G97" si="13">SUM(C91:C96)</f>
        <v>1064441</v>
      </c>
      <c r="D97" s="111">
        <f t="shared" si="13"/>
        <v>967218.96000000008</v>
      </c>
      <c r="E97" s="111">
        <f>SUM(E91:E96)</f>
        <v>1287037</v>
      </c>
      <c r="F97" s="111">
        <f t="shared" si="13"/>
        <v>523856.63</v>
      </c>
      <c r="G97" s="111">
        <f t="shared" si="13"/>
        <v>1018378</v>
      </c>
      <c r="H97" s="111">
        <f>SUM(H91:H96)</f>
        <v>901896</v>
      </c>
    </row>
    <row r="98" spans="1:8" ht="16.5" thickTop="1" thickBot="1" x14ac:dyDescent="0.3">
      <c r="A98" s="97"/>
      <c r="B98" s="97"/>
      <c r="C98" s="100"/>
      <c r="D98" s="100"/>
      <c r="E98" s="100"/>
      <c r="F98" s="100"/>
      <c r="G98" s="100"/>
      <c r="H98" s="100"/>
    </row>
    <row r="99" spans="1:8" ht="16.5" thickTop="1" thickBot="1" x14ac:dyDescent="0.3">
      <c r="A99" s="154" t="s">
        <v>502</v>
      </c>
      <c r="B99" s="155"/>
      <c r="C99" s="155"/>
      <c r="D99" s="155"/>
      <c r="E99" s="155"/>
      <c r="F99" s="155"/>
      <c r="G99" s="155"/>
      <c r="H99" s="156"/>
    </row>
    <row r="100" spans="1:8" ht="15.75" thickTop="1" x14ac:dyDescent="0.25">
      <c r="A100" s="97"/>
      <c r="B100" s="112"/>
      <c r="C100" s="107"/>
      <c r="D100" s="107" t="s">
        <v>472</v>
      </c>
      <c r="E100" s="107" t="s">
        <v>472</v>
      </c>
      <c r="F100" s="107" t="s">
        <v>472</v>
      </c>
      <c r="G100" s="107" t="s">
        <v>509</v>
      </c>
      <c r="H100" s="107" t="s">
        <v>509</v>
      </c>
    </row>
    <row r="101" spans="1:8" ht="15.75" thickBot="1" x14ac:dyDescent="0.3">
      <c r="A101" s="97"/>
      <c r="B101" s="114"/>
      <c r="C101" s="115"/>
      <c r="D101" s="181">
        <f>'[9]68-23-33'!D67</f>
        <v>2022</v>
      </c>
      <c r="E101" s="181">
        <f>'[9]68-23-33'!E67</f>
        <v>2023</v>
      </c>
      <c r="F101" s="181">
        <f>'[9]68-23-33'!F67</f>
        <v>2024</v>
      </c>
      <c r="G101" s="181">
        <f>'[9]68-23-33'!G67</f>
        <v>2025</v>
      </c>
      <c r="H101" s="181">
        <f>'[9]68-23-33'!H67</f>
        <v>2026</v>
      </c>
    </row>
    <row r="102" spans="1:8" ht="15.75" thickTop="1" x14ac:dyDescent="0.25">
      <c r="A102" s="97"/>
      <c r="B102" s="97" t="s">
        <v>619</v>
      </c>
      <c r="C102" s="100"/>
      <c r="D102" s="100">
        <f>'[9]68-23-33'!D69</f>
        <v>11866</v>
      </c>
      <c r="E102" s="100">
        <f>'[9]68-23-33'!E69</f>
        <v>13400</v>
      </c>
      <c r="F102" s="100">
        <f>'[9]68-23-33'!F69</f>
        <v>13600</v>
      </c>
      <c r="G102" s="100">
        <f>'[9]68-23-33'!G69</f>
        <v>13600</v>
      </c>
      <c r="H102" s="100">
        <f>'[9]68-23-33'!H69</f>
        <v>0</v>
      </c>
    </row>
    <row r="103" spans="1:8" ht="15.75" thickBot="1" x14ac:dyDescent="0.3">
      <c r="A103" s="97"/>
      <c r="B103" s="95"/>
      <c r="C103" s="117"/>
      <c r="D103" s="117"/>
      <c r="E103" s="117"/>
      <c r="F103" s="118"/>
      <c r="G103" s="118"/>
      <c r="H103" s="118"/>
    </row>
    <row r="104" spans="1:8" ht="16.5" thickTop="1" thickBot="1" x14ac:dyDescent="0.3">
      <c r="A104" s="154" t="s">
        <v>505</v>
      </c>
      <c r="B104" s="155"/>
      <c r="C104" s="155"/>
      <c r="D104" s="155"/>
      <c r="E104" s="155"/>
      <c r="F104" s="155"/>
      <c r="G104" s="155"/>
      <c r="H104" s="156"/>
    </row>
    <row r="105" spans="1:8" ht="15.75" thickTop="1" x14ac:dyDescent="0.25">
      <c r="A105" s="97"/>
      <c r="B105" s="112"/>
      <c r="C105" s="107"/>
      <c r="D105" s="107" t="s">
        <v>472</v>
      </c>
      <c r="E105" s="107" t="s">
        <v>472</v>
      </c>
      <c r="F105" s="107" t="s">
        <v>472</v>
      </c>
      <c r="G105" s="107" t="s">
        <v>503</v>
      </c>
      <c r="H105" s="107" t="str">
        <f>H89</f>
        <v>PROPOSED</v>
      </c>
    </row>
    <row r="106" spans="1:8" ht="15.75" thickBot="1" x14ac:dyDescent="0.3">
      <c r="A106" s="97"/>
      <c r="B106" s="108" t="str">
        <f>'[9]68-23-33'!B73</f>
        <v>POSITION</v>
      </c>
      <c r="C106" s="115"/>
      <c r="D106" s="181">
        <f>'[9]68-23-33'!D73</f>
        <v>2022</v>
      </c>
      <c r="E106" s="181">
        <f>'[9]68-23-33'!E73</f>
        <v>2023</v>
      </c>
      <c r="F106" s="181">
        <f>'[9]68-23-33'!F73</f>
        <v>2024</v>
      </c>
      <c r="G106" s="181">
        <f>'[9]68-23-33'!G73</f>
        <v>2025</v>
      </c>
      <c r="H106" s="181">
        <f>'[9]68-23-33'!H73</f>
        <v>2026</v>
      </c>
    </row>
    <row r="107" spans="1:8" ht="15.75" thickTop="1" x14ac:dyDescent="0.25">
      <c r="A107" s="97"/>
      <c r="B107" s="97" t="s">
        <v>620</v>
      </c>
      <c r="C107" s="97"/>
      <c r="D107" s="97"/>
      <c r="E107" s="97"/>
      <c r="F107" s="97"/>
      <c r="G107" s="97"/>
      <c r="H107" s="97"/>
    </row>
    <row r="108" spans="1:8" x14ac:dyDescent="0.25">
      <c r="A108" s="97"/>
      <c r="B108" s="97" t="str">
        <f>'[9]68-23-33'!B75</f>
        <v>GENERAL SERVICES DIRECTOR</v>
      </c>
      <c r="C108" s="97"/>
      <c r="D108" s="97">
        <f>'[9]68-23-33'!D75</f>
        <v>1</v>
      </c>
      <c r="E108" s="97">
        <f>'[9]68-23-33'!E75</f>
        <v>1</v>
      </c>
      <c r="F108" s="97">
        <f>'[9]68-23-33'!F75</f>
        <v>1</v>
      </c>
      <c r="G108" s="97">
        <f>'[9]68-23-33'!G75</f>
        <v>1</v>
      </c>
      <c r="H108" s="97">
        <f>'[9]68-23-33'!H75</f>
        <v>0</v>
      </c>
    </row>
    <row r="109" spans="1:8" x14ac:dyDescent="0.25">
      <c r="A109" s="97"/>
      <c r="B109" s="97" t="str">
        <f>'[9]68-23-33'!B76</f>
        <v>SOLID WASTE CREW SUPERVISOR</v>
      </c>
      <c r="C109" s="97"/>
      <c r="D109" s="97">
        <f>'[9]68-23-33'!D76</f>
        <v>1</v>
      </c>
      <c r="E109" s="97">
        <f>'[9]68-23-33'!E76</f>
        <v>1</v>
      </c>
      <c r="F109" s="97">
        <f>'[9]68-23-33'!F76</f>
        <v>1</v>
      </c>
      <c r="G109" s="97">
        <f>'[9]68-23-33'!G76</f>
        <v>1</v>
      </c>
      <c r="H109" s="97">
        <f>'[9]68-23-33'!H76</f>
        <v>0</v>
      </c>
    </row>
    <row r="110" spans="1:8" x14ac:dyDescent="0.25">
      <c r="A110" s="97"/>
      <c r="B110" s="97" t="str">
        <f>'[9]68-23-33'!B77</f>
        <v>ADMINISTRATIVE ASSISTANT/OFFICE SUPERVISOR</v>
      </c>
      <c r="C110" s="97"/>
      <c r="D110" s="97">
        <f>'[9]68-23-33'!D77</f>
        <v>1</v>
      </c>
      <c r="E110" s="97">
        <f>'[9]68-23-33'!E77</f>
        <v>1</v>
      </c>
      <c r="F110" s="97">
        <f>'[9]68-23-33'!F77</f>
        <v>1</v>
      </c>
      <c r="G110" s="97">
        <f>'[9]68-23-33'!G77</f>
        <v>1</v>
      </c>
      <c r="H110" s="97">
        <f>'[9]68-23-33'!H77</f>
        <v>0</v>
      </c>
    </row>
    <row r="111" spans="1:8" x14ac:dyDescent="0.25">
      <c r="A111" s="97"/>
      <c r="B111" s="97" t="str">
        <f>'[9]68-23-33'!B78</f>
        <v xml:space="preserve">HEAVY EQUIPMENT OPERATOR </v>
      </c>
      <c r="C111" s="97"/>
      <c r="D111" s="97">
        <f>'[9]68-23-33'!D78</f>
        <v>2</v>
      </c>
      <c r="E111" s="97">
        <f>'[9]68-23-33'!E78</f>
        <v>2</v>
      </c>
      <c r="F111" s="97">
        <f>'[9]68-23-33'!F78</f>
        <v>2</v>
      </c>
      <c r="G111" s="97">
        <f>'[9]68-23-33'!G78</f>
        <v>3</v>
      </c>
      <c r="H111" s="97">
        <f>'[9]68-23-33'!H78</f>
        <v>0</v>
      </c>
    </row>
    <row r="112" spans="1:8" ht="15.75" thickBot="1" x14ac:dyDescent="0.3">
      <c r="A112" s="97"/>
      <c r="B112" s="135" t="str">
        <f>'[9]68-23-33'!B79</f>
        <v>MAINTENANCE WORKER II</v>
      </c>
      <c r="C112" s="135"/>
      <c r="D112" s="97">
        <f>'[9]68-23-33'!D79</f>
        <v>1</v>
      </c>
      <c r="E112" s="97">
        <f>'[9]68-23-33'!E79</f>
        <v>1</v>
      </c>
      <c r="F112" s="97">
        <f>'[9]68-23-33'!F79</f>
        <v>1</v>
      </c>
      <c r="G112" s="97">
        <f>'[9]68-23-33'!G79</f>
        <v>0</v>
      </c>
      <c r="H112" s="97">
        <f>'[9]68-23-33'!H79</f>
        <v>0</v>
      </c>
    </row>
    <row r="113" spans="1:8" ht="15.75" thickTop="1" x14ac:dyDescent="0.25">
      <c r="A113" s="97"/>
      <c r="B113" s="97" t="s">
        <v>621</v>
      </c>
      <c r="C113" s="97"/>
      <c r="D113" s="130">
        <f>SUM(D107:D112)</f>
        <v>6</v>
      </c>
      <c r="E113" s="130">
        <f>SUM(E107:E112)</f>
        <v>6</v>
      </c>
      <c r="F113" s="130">
        <f>SUM(F107:F112)</f>
        <v>6</v>
      </c>
      <c r="G113" s="130">
        <f>SUM(G107:G112)</f>
        <v>6</v>
      </c>
      <c r="H113" s="130">
        <f>SUM(H107:H112)</f>
        <v>0</v>
      </c>
    </row>
    <row r="114" spans="1:8" x14ac:dyDescent="0.25">
      <c r="A114" s="97"/>
      <c r="B114" s="97"/>
      <c r="C114" s="97"/>
      <c r="D114" s="100"/>
      <c r="E114" s="100"/>
      <c r="F114" s="100"/>
      <c r="G114" s="101"/>
      <c r="H114" s="101"/>
    </row>
  </sheetData>
  <mergeCells count="3">
    <mergeCell ref="A1:H1"/>
    <mergeCell ref="A2:H2"/>
    <mergeCell ref="A3:H3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47B0A-67D2-4406-A73F-BBDB58E3563C}">
  <dimension ref="A1:J112"/>
  <sheetViews>
    <sheetView workbookViewId="0">
      <selection activeCell="S26" sqref="S26"/>
    </sheetView>
  </sheetViews>
  <sheetFormatPr defaultRowHeight="15" x14ac:dyDescent="0.25"/>
  <cols>
    <col min="1" max="1" width="14" customWidth="1"/>
    <col min="2" max="2" width="29.5703125" customWidth="1"/>
    <col min="3" max="5" width="9.5703125" bestFit="1" customWidth="1"/>
    <col min="6" max="6" width="11.28515625" bestFit="1" customWidth="1"/>
    <col min="7" max="8" width="10.28515625" bestFit="1" customWidth="1"/>
  </cols>
  <sheetData>
    <row r="1" spans="1:8" x14ac:dyDescent="0.25">
      <c r="A1" s="161" t="s">
        <v>0</v>
      </c>
      <c r="B1" s="161"/>
      <c r="C1" s="161"/>
      <c r="D1" s="161"/>
      <c r="E1" s="161"/>
      <c r="F1" s="161"/>
      <c r="G1" s="161"/>
      <c r="H1" s="161"/>
    </row>
    <row r="2" spans="1:8" x14ac:dyDescent="0.25">
      <c r="A2" s="161" t="s">
        <v>481</v>
      </c>
      <c r="B2" s="161"/>
      <c r="C2" s="161"/>
      <c r="D2" s="161"/>
      <c r="E2" s="161"/>
      <c r="F2" s="161"/>
      <c r="G2" s="161"/>
      <c r="H2" s="161"/>
    </row>
    <row r="3" spans="1:8" x14ac:dyDescent="0.25">
      <c r="A3" s="161" t="s">
        <v>622</v>
      </c>
      <c r="B3" s="161"/>
      <c r="C3" s="161"/>
      <c r="D3" s="161"/>
      <c r="E3" s="161"/>
      <c r="F3" s="161"/>
      <c r="G3" s="161"/>
      <c r="H3" s="161"/>
    </row>
    <row r="4" spans="1:8" x14ac:dyDescent="0.25">
      <c r="A4" s="182"/>
      <c r="B4" s="182"/>
      <c r="C4" s="182"/>
      <c r="D4" s="182"/>
      <c r="E4" s="182"/>
      <c r="F4" s="182"/>
      <c r="G4" s="182"/>
      <c r="H4" s="73"/>
    </row>
    <row r="5" spans="1:8" x14ac:dyDescent="0.25">
      <c r="A5" s="173" t="s">
        <v>2</v>
      </c>
      <c r="B5" s="173" t="s">
        <v>3</v>
      </c>
      <c r="C5" s="172" t="s">
        <v>469</v>
      </c>
      <c r="D5" s="172" t="s">
        <v>469</v>
      </c>
      <c r="E5" s="172" t="s">
        <v>470</v>
      </c>
      <c r="F5" s="172" t="s">
        <v>470</v>
      </c>
      <c r="G5" s="172" t="s">
        <v>470</v>
      </c>
      <c r="H5" s="172" t="s">
        <v>55</v>
      </c>
    </row>
    <row r="6" spans="1:8" x14ac:dyDescent="0.25">
      <c r="A6" s="173" t="s">
        <v>4</v>
      </c>
      <c r="B6" s="173"/>
      <c r="C6" s="172" t="s">
        <v>471</v>
      </c>
      <c r="D6" s="172" t="s">
        <v>472</v>
      </c>
      <c r="E6" s="172" t="s">
        <v>473</v>
      </c>
      <c r="F6" s="172" t="s">
        <v>472</v>
      </c>
      <c r="G6" s="172" t="s">
        <v>471</v>
      </c>
      <c r="H6" s="173" t="s">
        <v>474</v>
      </c>
    </row>
    <row r="7" spans="1:8" ht="15.75" thickBot="1" x14ac:dyDescent="0.3">
      <c r="A7" s="173" t="s">
        <v>5</v>
      </c>
      <c r="B7" s="173"/>
      <c r="C7" s="174" t="s">
        <v>11</v>
      </c>
      <c r="D7" s="174"/>
      <c r="E7" s="174" t="s">
        <v>14</v>
      </c>
      <c r="F7" s="174" t="s">
        <v>475</v>
      </c>
      <c r="G7" s="174" t="s">
        <v>14</v>
      </c>
      <c r="H7" s="174" t="s">
        <v>14</v>
      </c>
    </row>
    <row r="8" spans="1:8" ht="15.75" thickTop="1" x14ac:dyDescent="0.25">
      <c r="A8" s="36" t="s">
        <v>623</v>
      </c>
      <c r="B8" s="36" t="s">
        <v>307</v>
      </c>
      <c r="C8" s="42">
        <v>253773</v>
      </c>
      <c r="D8" s="42">
        <v>254047.61</v>
      </c>
      <c r="E8" s="42">
        <v>264901</v>
      </c>
      <c r="F8" s="42">
        <v>110583.48</v>
      </c>
      <c r="G8" s="42">
        <v>248538</v>
      </c>
      <c r="H8" s="42">
        <v>270046</v>
      </c>
    </row>
    <row r="9" spans="1:8" x14ac:dyDescent="0.25">
      <c r="A9" s="73" t="s">
        <v>624</v>
      </c>
      <c r="B9" s="73" t="s">
        <v>308</v>
      </c>
      <c r="C9" s="43">
        <v>13478</v>
      </c>
      <c r="D9" s="43">
        <v>21819.31</v>
      </c>
      <c r="E9" s="43">
        <v>12000</v>
      </c>
      <c r="F9" s="43">
        <v>6553.4</v>
      </c>
      <c r="G9" s="43">
        <v>12000</v>
      </c>
      <c r="H9" s="43">
        <v>12000</v>
      </c>
    </row>
    <row r="10" spans="1:8" x14ac:dyDescent="0.25">
      <c r="A10" s="73" t="s">
        <v>625</v>
      </c>
      <c r="B10" s="73" t="s">
        <v>309</v>
      </c>
      <c r="C10" s="43">
        <v>6511</v>
      </c>
      <c r="D10" s="43">
        <v>6870.2</v>
      </c>
      <c r="E10" s="43">
        <v>3500</v>
      </c>
      <c r="F10" s="43">
        <v>4772.9799999999996</v>
      </c>
      <c r="G10" s="43">
        <v>7000</v>
      </c>
      <c r="H10" s="43">
        <v>7000</v>
      </c>
    </row>
    <row r="11" spans="1:8" x14ac:dyDescent="0.25">
      <c r="A11" s="73" t="s">
        <v>626</v>
      </c>
      <c r="B11" s="73" t="s">
        <v>315</v>
      </c>
      <c r="C11" s="43">
        <v>752</v>
      </c>
      <c r="D11" s="43">
        <v>754.13</v>
      </c>
      <c r="E11" s="43">
        <v>750</v>
      </c>
      <c r="F11" s="43">
        <v>358.61</v>
      </c>
      <c r="G11" s="43">
        <v>748</v>
      </c>
      <c r="H11" s="43">
        <v>750</v>
      </c>
    </row>
    <row r="12" spans="1:8" x14ac:dyDescent="0.25">
      <c r="A12" s="73" t="s">
        <v>627</v>
      </c>
      <c r="B12" s="73" t="s">
        <v>310</v>
      </c>
      <c r="C12" s="43">
        <v>2100</v>
      </c>
      <c r="D12" s="43">
        <v>2100</v>
      </c>
      <c r="E12" s="43">
        <v>2280</v>
      </c>
      <c r="F12" s="43">
        <v>2220</v>
      </c>
      <c r="G12" s="43">
        <v>2220</v>
      </c>
      <c r="H12" s="43">
        <v>2400</v>
      </c>
    </row>
    <row r="13" spans="1:8" x14ac:dyDescent="0.25">
      <c r="A13" s="73" t="s">
        <v>628</v>
      </c>
      <c r="B13" s="73" t="s">
        <v>311</v>
      </c>
      <c r="C13" s="43">
        <v>36282</v>
      </c>
      <c r="D13" s="43">
        <v>37472</v>
      </c>
      <c r="E13" s="43">
        <v>37923</v>
      </c>
      <c r="F13" s="43">
        <v>16614.53</v>
      </c>
      <c r="G13" s="43">
        <v>36210</v>
      </c>
      <c r="H13" s="43">
        <v>39213</v>
      </c>
    </row>
    <row r="14" spans="1:8" x14ac:dyDescent="0.25">
      <c r="A14" s="73" t="s">
        <v>629</v>
      </c>
      <c r="B14" s="73" t="s">
        <v>312</v>
      </c>
      <c r="C14" s="43">
        <v>20796</v>
      </c>
      <c r="D14" s="43">
        <v>21027.97</v>
      </c>
      <c r="E14" s="43">
        <v>21683</v>
      </c>
      <c r="F14" s="43">
        <v>9099.1200000000008</v>
      </c>
      <c r="G14" s="43">
        <v>20187</v>
      </c>
      <c r="H14" s="43">
        <v>22353</v>
      </c>
    </row>
    <row r="15" spans="1:8" x14ac:dyDescent="0.25">
      <c r="A15" s="73" t="s">
        <v>630</v>
      </c>
      <c r="B15" s="73" t="s">
        <v>314</v>
      </c>
      <c r="C15" s="43">
        <v>10851</v>
      </c>
      <c r="D15" s="43">
        <v>10996.18</v>
      </c>
      <c r="E15" s="43">
        <v>8475</v>
      </c>
      <c r="F15" s="43">
        <v>5165.88</v>
      </c>
      <c r="G15" s="43">
        <v>9532</v>
      </c>
      <c r="H15" s="43">
        <v>5113</v>
      </c>
    </row>
    <row r="16" spans="1:8" x14ac:dyDescent="0.25">
      <c r="A16" s="73" t="s">
        <v>631</v>
      </c>
      <c r="B16" s="73" t="s">
        <v>313</v>
      </c>
      <c r="C16" s="43">
        <v>39861</v>
      </c>
      <c r="D16" s="43">
        <v>39578.379999999997</v>
      </c>
      <c r="E16" s="43">
        <v>44474</v>
      </c>
      <c r="F16" s="43">
        <v>30213.59</v>
      </c>
      <c r="G16" s="43">
        <v>44474</v>
      </c>
      <c r="H16" s="43">
        <v>50450</v>
      </c>
    </row>
    <row r="17" spans="1:8" x14ac:dyDescent="0.25">
      <c r="A17" s="27"/>
      <c r="B17" s="27" t="s">
        <v>6</v>
      </c>
      <c r="C17" s="44">
        <f>SUM(C8:C16)</f>
        <v>384404</v>
      </c>
      <c r="D17" s="44">
        <f t="shared" ref="D17:H17" si="0">SUM(D8:D16)</f>
        <v>394665.77999999997</v>
      </c>
      <c r="E17" s="44">
        <f t="shared" si="0"/>
        <v>395986</v>
      </c>
      <c r="F17" s="44">
        <f t="shared" si="0"/>
        <v>185581.59</v>
      </c>
      <c r="G17" s="44">
        <f t="shared" si="0"/>
        <v>380909</v>
      </c>
      <c r="H17" s="44">
        <f t="shared" si="0"/>
        <v>409325</v>
      </c>
    </row>
    <row r="18" spans="1:8" x14ac:dyDescent="0.25">
      <c r="A18" s="73" t="s">
        <v>632</v>
      </c>
      <c r="B18" s="73" t="s">
        <v>327</v>
      </c>
      <c r="C18" s="43">
        <v>500</v>
      </c>
      <c r="D18" s="43">
        <v>1241.47</v>
      </c>
      <c r="E18" s="43">
        <v>500</v>
      </c>
      <c r="F18" s="43">
        <v>129</v>
      </c>
      <c r="G18" s="43">
        <v>400</v>
      </c>
      <c r="H18" s="43">
        <v>500</v>
      </c>
    </row>
    <row r="19" spans="1:8" x14ac:dyDescent="0.25">
      <c r="A19" s="73" t="s">
        <v>633</v>
      </c>
      <c r="B19" s="73" t="s">
        <v>329</v>
      </c>
      <c r="C19" s="43">
        <v>145000</v>
      </c>
      <c r="D19" s="43">
        <v>94227.81</v>
      </c>
      <c r="E19" s="43">
        <v>145000</v>
      </c>
      <c r="F19" s="43">
        <v>37984.19</v>
      </c>
      <c r="G19" s="43">
        <v>96000</v>
      </c>
      <c r="H19" s="43">
        <v>145000</v>
      </c>
    </row>
    <row r="20" spans="1:8" x14ac:dyDescent="0.25">
      <c r="A20" s="73" t="s">
        <v>634</v>
      </c>
      <c r="B20" s="73" t="s">
        <v>337</v>
      </c>
      <c r="C20" s="43">
        <v>1500</v>
      </c>
      <c r="D20" s="43">
        <v>2503.6999999999998</v>
      </c>
      <c r="E20" s="43">
        <v>1500</v>
      </c>
      <c r="F20" s="43">
        <v>1328.52</v>
      </c>
      <c r="G20" s="43">
        <v>2000</v>
      </c>
      <c r="H20" s="43">
        <v>3000</v>
      </c>
    </row>
    <row r="21" spans="1:8" x14ac:dyDescent="0.25">
      <c r="A21" s="27"/>
      <c r="B21" s="27" t="s">
        <v>7</v>
      </c>
      <c r="C21" s="44">
        <f t="shared" ref="C21:H21" si="1">SUM(C18:C20)</f>
        <v>147000</v>
      </c>
      <c r="D21" s="44">
        <f t="shared" si="1"/>
        <v>97972.98</v>
      </c>
      <c r="E21" s="44">
        <f t="shared" si="1"/>
        <v>147000</v>
      </c>
      <c r="F21" s="44">
        <f t="shared" si="1"/>
        <v>39441.71</v>
      </c>
      <c r="G21" s="44">
        <f t="shared" si="1"/>
        <v>98400</v>
      </c>
      <c r="H21" s="44">
        <f t="shared" si="1"/>
        <v>148500</v>
      </c>
    </row>
    <row r="22" spans="1:8" x14ac:dyDescent="0.25">
      <c r="A22" s="73" t="s">
        <v>635</v>
      </c>
      <c r="B22" s="73" t="s">
        <v>346</v>
      </c>
      <c r="C22" s="43">
        <v>150000</v>
      </c>
      <c r="D22" s="43">
        <v>119656.25</v>
      </c>
      <c r="E22" s="43">
        <v>150000</v>
      </c>
      <c r="F22" s="43">
        <v>78200.179999999993</v>
      </c>
      <c r="G22" s="43">
        <v>150000</v>
      </c>
      <c r="H22" s="43">
        <v>150000</v>
      </c>
    </row>
    <row r="23" spans="1:8" x14ac:dyDescent="0.25">
      <c r="A23" s="73" t="s">
        <v>636</v>
      </c>
      <c r="B23" s="73" t="s">
        <v>347</v>
      </c>
      <c r="C23" s="43">
        <v>500</v>
      </c>
      <c r="D23" s="43">
        <v>0</v>
      </c>
      <c r="E23" s="43">
        <v>500</v>
      </c>
      <c r="F23" s="43">
        <v>0</v>
      </c>
      <c r="G23" s="43">
        <v>500</v>
      </c>
      <c r="H23" s="43">
        <v>500</v>
      </c>
    </row>
    <row r="24" spans="1:8" x14ac:dyDescent="0.25">
      <c r="A24" s="73" t="s">
        <v>637</v>
      </c>
      <c r="B24" s="73" t="s">
        <v>447</v>
      </c>
      <c r="C24" s="43">
        <v>3900</v>
      </c>
      <c r="D24" s="43">
        <v>438.81</v>
      </c>
      <c r="E24" s="43">
        <v>13000</v>
      </c>
      <c r="F24" s="43">
        <v>1459.2</v>
      </c>
      <c r="G24" s="43">
        <v>13000</v>
      </c>
      <c r="H24" s="43">
        <v>13000</v>
      </c>
    </row>
    <row r="25" spans="1:8" x14ac:dyDescent="0.25">
      <c r="A25" s="73" t="s">
        <v>638</v>
      </c>
      <c r="B25" s="73" t="s">
        <v>458</v>
      </c>
      <c r="C25" s="43">
        <v>2000</v>
      </c>
      <c r="D25" s="43">
        <v>1571.72</v>
      </c>
      <c r="E25" s="43">
        <v>1000</v>
      </c>
      <c r="F25" s="43">
        <v>-1169.4000000000001</v>
      </c>
      <c r="G25" s="43">
        <v>1500</v>
      </c>
      <c r="H25" s="43">
        <v>1000</v>
      </c>
    </row>
    <row r="26" spans="1:8" x14ac:dyDescent="0.25">
      <c r="A26" s="27"/>
      <c r="B26" s="27" t="s">
        <v>8</v>
      </c>
      <c r="C26" s="44">
        <f>SUM(C22:C25)</f>
        <v>156400</v>
      </c>
      <c r="D26" s="44">
        <f t="shared" ref="D26:H26" si="2">SUM(D22:D25)</f>
        <v>121666.78</v>
      </c>
      <c r="E26" s="44">
        <f t="shared" si="2"/>
        <v>164500</v>
      </c>
      <c r="F26" s="44">
        <f t="shared" si="2"/>
        <v>78489.98</v>
      </c>
      <c r="G26" s="44">
        <f t="shared" si="2"/>
        <v>165000</v>
      </c>
      <c r="H26" s="44">
        <f t="shared" si="2"/>
        <v>164500</v>
      </c>
    </row>
    <row r="27" spans="1:8" x14ac:dyDescent="0.25">
      <c r="A27" s="73" t="s">
        <v>639</v>
      </c>
      <c r="B27" s="73" t="s">
        <v>367</v>
      </c>
      <c r="C27" s="43">
        <v>1000</v>
      </c>
      <c r="D27" s="43">
        <v>738.99</v>
      </c>
      <c r="E27" s="43">
        <v>1000</v>
      </c>
      <c r="F27" s="43">
        <v>262.06</v>
      </c>
      <c r="G27" s="43">
        <v>1000</v>
      </c>
      <c r="H27" s="43">
        <v>1000</v>
      </c>
    </row>
    <row r="28" spans="1:8" x14ac:dyDescent="0.25">
      <c r="A28" s="73" t="s">
        <v>640</v>
      </c>
      <c r="B28" s="73" t="s">
        <v>368</v>
      </c>
      <c r="C28" s="43">
        <v>6200</v>
      </c>
      <c r="D28" s="43">
        <v>4910</v>
      </c>
      <c r="E28" s="43">
        <v>8000</v>
      </c>
      <c r="F28" s="43">
        <v>4605.92</v>
      </c>
      <c r="G28" s="43">
        <v>8000</v>
      </c>
      <c r="H28" s="43">
        <v>10000</v>
      </c>
    </row>
    <row r="29" spans="1:8" x14ac:dyDescent="0.25">
      <c r="A29" s="73" t="s">
        <v>641</v>
      </c>
      <c r="B29" s="73" t="s">
        <v>369</v>
      </c>
      <c r="C29" s="43">
        <v>2500</v>
      </c>
      <c r="D29" s="43">
        <v>794.01</v>
      </c>
      <c r="E29" s="43">
        <v>2500</v>
      </c>
      <c r="F29" s="43">
        <v>447.46</v>
      </c>
      <c r="G29" s="43">
        <v>2500</v>
      </c>
      <c r="H29" s="43">
        <v>2500</v>
      </c>
    </row>
    <row r="30" spans="1:8" x14ac:dyDescent="0.25">
      <c r="A30" s="73" t="s">
        <v>642</v>
      </c>
      <c r="B30" s="73" t="s">
        <v>370</v>
      </c>
      <c r="C30" s="43">
        <v>4000</v>
      </c>
      <c r="D30" s="43">
        <v>2506.7199999999998</v>
      </c>
      <c r="E30" s="43">
        <v>3500</v>
      </c>
      <c r="F30" s="43">
        <v>95.83</v>
      </c>
      <c r="G30" s="43">
        <v>2500</v>
      </c>
      <c r="H30" s="43">
        <v>3500</v>
      </c>
    </row>
    <row r="31" spans="1:8" x14ac:dyDescent="0.25">
      <c r="A31" s="73" t="s">
        <v>643</v>
      </c>
      <c r="B31" s="73" t="s">
        <v>644</v>
      </c>
      <c r="C31" s="43">
        <v>1000</v>
      </c>
      <c r="D31" s="43">
        <v>0</v>
      </c>
      <c r="E31" s="43">
        <v>1000</v>
      </c>
      <c r="F31" s="43">
        <v>0</v>
      </c>
      <c r="G31" s="43">
        <v>1000</v>
      </c>
      <c r="H31" s="43">
        <v>1000</v>
      </c>
    </row>
    <row r="32" spans="1:8" x14ac:dyDescent="0.25">
      <c r="A32" s="73" t="s">
        <v>645</v>
      </c>
      <c r="B32" s="73" t="s">
        <v>373</v>
      </c>
      <c r="C32" s="43">
        <v>111500</v>
      </c>
      <c r="D32" s="43">
        <v>100597.6</v>
      </c>
      <c r="E32" s="43">
        <v>85000</v>
      </c>
      <c r="F32" s="43">
        <v>40985.15</v>
      </c>
      <c r="G32" s="43">
        <v>85000</v>
      </c>
      <c r="H32" s="43">
        <v>85000</v>
      </c>
    </row>
    <row r="33" spans="1:10" x14ac:dyDescent="0.25">
      <c r="A33" s="73" t="s">
        <v>646</v>
      </c>
      <c r="B33" s="73" t="s">
        <v>379</v>
      </c>
      <c r="C33" s="43">
        <v>6000</v>
      </c>
      <c r="D33" s="43">
        <v>2710.71</v>
      </c>
      <c r="E33" s="43">
        <v>6000</v>
      </c>
      <c r="F33" s="43">
        <v>497.88</v>
      </c>
      <c r="G33" s="43">
        <v>6000</v>
      </c>
      <c r="H33" s="43">
        <v>6000</v>
      </c>
    </row>
    <row r="34" spans="1:10" x14ac:dyDescent="0.25">
      <c r="A34" s="73" t="s">
        <v>647</v>
      </c>
      <c r="B34" s="73" t="s">
        <v>381</v>
      </c>
      <c r="C34" s="43">
        <v>1000</v>
      </c>
      <c r="D34" s="43">
        <v>103.45</v>
      </c>
      <c r="E34" s="43">
        <v>1000</v>
      </c>
      <c r="F34" s="43">
        <v>0</v>
      </c>
      <c r="G34" s="43">
        <v>1000</v>
      </c>
      <c r="H34" s="43">
        <v>1000</v>
      </c>
    </row>
    <row r="35" spans="1:10" x14ac:dyDescent="0.25">
      <c r="A35" s="27"/>
      <c r="B35" s="27" t="s">
        <v>9</v>
      </c>
      <c r="C35" s="44">
        <f>SUM(C27:C34)</f>
        <v>133200</v>
      </c>
      <c r="D35" s="44">
        <f t="shared" ref="D35:H35" si="3">SUM(D27:D34)</f>
        <v>112361.48000000001</v>
      </c>
      <c r="E35" s="44">
        <f t="shared" si="3"/>
        <v>108000</v>
      </c>
      <c r="F35" s="44">
        <f t="shared" si="3"/>
        <v>46894.299999999996</v>
      </c>
      <c r="G35" s="44">
        <f t="shared" si="3"/>
        <v>107000</v>
      </c>
      <c r="H35" s="44">
        <f t="shared" si="3"/>
        <v>110000</v>
      </c>
    </row>
    <row r="36" spans="1:10" x14ac:dyDescent="0.25">
      <c r="A36" s="73" t="s">
        <v>648</v>
      </c>
      <c r="B36" s="73" t="s">
        <v>649</v>
      </c>
      <c r="C36" s="43">
        <v>32691</v>
      </c>
      <c r="D36" s="43">
        <v>32671</v>
      </c>
      <c r="E36" s="43">
        <v>34491</v>
      </c>
      <c r="F36" s="43">
        <v>29115</v>
      </c>
      <c r="G36" s="43">
        <v>48115</v>
      </c>
      <c r="H36" s="183">
        <v>28409</v>
      </c>
    </row>
    <row r="37" spans="1:10" x14ac:dyDescent="0.25">
      <c r="A37" s="73" t="s">
        <v>650</v>
      </c>
      <c r="B37" s="73" t="s">
        <v>651</v>
      </c>
      <c r="C37" s="43">
        <v>99000</v>
      </c>
      <c r="D37" s="43">
        <v>106109.9</v>
      </c>
      <c r="E37" s="43">
        <v>61476</v>
      </c>
      <c r="F37" s="43">
        <v>13277.35</v>
      </c>
      <c r="G37" s="43">
        <v>61476</v>
      </c>
      <c r="H37" s="184">
        <v>55000</v>
      </c>
    </row>
    <row r="38" spans="1:10" ht="15.75" thickBot="1" x14ac:dyDescent="0.3">
      <c r="A38" s="27"/>
      <c r="B38" s="27" t="s">
        <v>652</v>
      </c>
      <c r="C38" s="44">
        <f>SUM(C36:C37)</f>
        <v>131691</v>
      </c>
      <c r="D38" s="44">
        <f t="shared" ref="D38:H38" si="4">SUM(D36:D37)</f>
        <v>138780.9</v>
      </c>
      <c r="E38" s="44">
        <f t="shared" si="4"/>
        <v>95967</v>
      </c>
      <c r="F38" s="44">
        <f t="shared" si="4"/>
        <v>42392.35</v>
      </c>
      <c r="G38" s="44">
        <f t="shared" si="4"/>
        <v>109591</v>
      </c>
      <c r="H38" s="44">
        <f t="shared" si="4"/>
        <v>83409</v>
      </c>
    </row>
    <row r="39" spans="1:10" ht="16.5" thickTop="1" thickBot="1" x14ac:dyDescent="0.3">
      <c r="A39" s="31"/>
      <c r="B39" s="31" t="s">
        <v>653</v>
      </c>
      <c r="C39" s="45">
        <f t="shared" ref="C39:H39" si="5">SUM(C8:C38)/2</f>
        <v>952695</v>
      </c>
      <c r="D39" s="45">
        <f t="shared" si="5"/>
        <v>865447.91999999981</v>
      </c>
      <c r="E39" s="45">
        <f t="shared" si="5"/>
        <v>911453</v>
      </c>
      <c r="F39" s="45">
        <f t="shared" si="5"/>
        <v>392799.93</v>
      </c>
      <c r="G39" s="45">
        <f t="shared" si="5"/>
        <v>860900</v>
      </c>
      <c r="H39" s="45">
        <f t="shared" si="5"/>
        <v>915734</v>
      </c>
    </row>
    <row r="40" spans="1:10" ht="15.75" thickTop="1" x14ac:dyDescent="0.25"/>
    <row r="44" spans="1:10" x14ac:dyDescent="0.25">
      <c r="J44" s="59"/>
    </row>
    <row r="65" spans="1:8" x14ac:dyDescent="0.25">
      <c r="A65" s="171" t="str">
        <f>A1</f>
        <v>CITY OF GAINESVILLE</v>
      </c>
      <c r="B65" s="171"/>
      <c r="C65" s="171"/>
      <c r="D65" s="171"/>
      <c r="E65" s="171"/>
      <c r="F65" s="171"/>
      <c r="G65" s="171"/>
      <c r="H65" s="171"/>
    </row>
    <row r="66" spans="1:8" x14ac:dyDescent="0.25">
      <c r="A66" s="171" t="str">
        <f>A2</f>
        <v xml:space="preserve"> BUDGET 2025-2026</v>
      </c>
      <c r="B66" s="171"/>
      <c r="C66" s="171"/>
      <c r="D66" s="171"/>
      <c r="E66" s="171"/>
      <c r="F66" s="171"/>
      <c r="G66" s="171"/>
      <c r="H66" s="171"/>
    </row>
    <row r="67" spans="1:8" x14ac:dyDescent="0.25">
      <c r="A67" s="171" t="str">
        <f>A3</f>
        <v>SOLID WASTE FUND COMMERCIAL/MULTIFAMILY COLLECTIONS</v>
      </c>
      <c r="B67" s="171"/>
      <c r="C67" s="171"/>
      <c r="D67" s="171"/>
      <c r="E67" s="171"/>
      <c r="F67" s="171"/>
      <c r="G67" s="171"/>
      <c r="H67" s="171"/>
    </row>
    <row r="68" spans="1:8" x14ac:dyDescent="0.25">
      <c r="A68" s="97"/>
      <c r="B68" s="97"/>
      <c r="C68" s="100"/>
      <c r="D68" s="100"/>
      <c r="E68" s="100"/>
      <c r="F68" s="100"/>
      <c r="G68" s="101"/>
      <c r="H68" s="101"/>
    </row>
    <row r="69" spans="1:8" x14ac:dyDescent="0.25">
      <c r="A69" s="97"/>
      <c r="B69" s="97"/>
      <c r="C69" s="100"/>
      <c r="D69" s="100"/>
      <c r="E69" s="100"/>
      <c r="F69" s="100"/>
      <c r="G69" s="101"/>
      <c r="H69" s="101"/>
    </row>
    <row r="70" spans="1:8" x14ac:dyDescent="0.25">
      <c r="A70" s="97"/>
      <c r="B70" s="97"/>
      <c r="C70" s="100"/>
      <c r="D70" s="100"/>
      <c r="E70" s="100"/>
      <c r="F70" s="100"/>
      <c r="G70" s="101"/>
      <c r="H70" s="101"/>
    </row>
    <row r="71" spans="1:8" x14ac:dyDescent="0.25">
      <c r="A71" s="97"/>
      <c r="B71" s="97"/>
      <c r="C71" s="100"/>
      <c r="D71" s="100"/>
      <c r="E71" s="100"/>
      <c r="F71" s="100"/>
      <c r="G71" s="101"/>
      <c r="H71" s="101"/>
    </row>
    <row r="72" spans="1:8" x14ac:dyDescent="0.25">
      <c r="A72" s="97"/>
      <c r="B72" s="97"/>
      <c r="C72" s="100"/>
      <c r="D72" s="100"/>
      <c r="E72" s="100"/>
      <c r="F72" s="100"/>
      <c r="G72" s="101"/>
      <c r="H72" s="101"/>
    </row>
    <row r="73" spans="1:8" x14ac:dyDescent="0.25">
      <c r="A73" s="97"/>
      <c r="B73" s="97"/>
      <c r="C73" s="100"/>
      <c r="D73" s="100"/>
      <c r="E73" s="100"/>
      <c r="F73" s="100"/>
      <c r="G73" s="101"/>
      <c r="H73" s="101"/>
    </row>
    <row r="74" spans="1:8" x14ac:dyDescent="0.25">
      <c r="A74" s="97"/>
      <c r="B74" s="97"/>
      <c r="C74" s="100"/>
      <c r="D74" s="100"/>
      <c r="E74" s="100"/>
      <c r="F74" s="100"/>
      <c r="G74" s="101"/>
      <c r="H74" s="101"/>
    </row>
    <row r="75" spans="1:8" x14ac:dyDescent="0.25">
      <c r="A75" s="97"/>
      <c r="B75" s="97"/>
      <c r="C75" s="100"/>
      <c r="D75" s="100"/>
      <c r="E75" s="100"/>
      <c r="F75" s="100"/>
      <c r="G75" s="101"/>
      <c r="H75" s="101"/>
    </row>
    <row r="76" spans="1:8" x14ac:dyDescent="0.25">
      <c r="A76" s="97"/>
      <c r="B76" s="97"/>
      <c r="C76" s="100"/>
      <c r="D76" s="100"/>
      <c r="E76" s="100"/>
      <c r="F76" s="100"/>
      <c r="G76" s="101"/>
      <c r="H76" s="101"/>
    </row>
    <row r="77" spans="1:8" x14ac:dyDescent="0.25">
      <c r="A77" s="97"/>
      <c r="B77" s="97"/>
      <c r="C77" s="100"/>
      <c r="D77" s="100"/>
      <c r="E77" s="100"/>
      <c r="F77" s="100"/>
      <c r="G77" s="101"/>
      <c r="H77" s="101"/>
    </row>
    <row r="78" spans="1:8" x14ac:dyDescent="0.25">
      <c r="A78" s="97"/>
      <c r="B78" s="97"/>
      <c r="C78" s="100"/>
      <c r="D78" s="100"/>
      <c r="E78" s="100"/>
      <c r="F78" s="100"/>
      <c r="G78" s="101"/>
      <c r="H78" s="101"/>
    </row>
    <row r="79" spans="1:8" x14ac:dyDescent="0.25">
      <c r="A79" s="97"/>
      <c r="B79" s="97"/>
      <c r="C79" s="100"/>
      <c r="D79" s="100"/>
      <c r="E79" s="100"/>
      <c r="F79" s="100"/>
      <c r="G79" s="101"/>
      <c r="H79" s="101"/>
    </row>
    <row r="80" spans="1:8" x14ac:dyDescent="0.25">
      <c r="A80" s="97"/>
      <c r="B80" s="97"/>
      <c r="C80" s="100"/>
      <c r="D80" s="100"/>
      <c r="E80" s="100"/>
      <c r="F80" s="100"/>
      <c r="G80" s="101"/>
      <c r="H80" s="101"/>
    </row>
    <row r="81" spans="1:8" x14ac:dyDescent="0.25">
      <c r="A81" s="97"/>
      <c r="B81" s="97"/>
      <c r="C81" s="100"/>
      <c r="D81" s="100"/>
      <c r="E81" s="100"/>
      <c r="F81" s="100"/>
      <c r="G81" s="101"/>
      <c r="H81" s="101"/>
    </row>
    <row r="82" spans="1:8" x14ac:dyDescent="0.25">
      <c r="A82" s="97"/>
      <c r="B82" s="97"/>
      <c r="C82" s="100"/>
      <c r="D82" s="100"/>
      <c r="E82" s="100"/>
      <c r="F82" s="100"/>
      <c r="G82" s="101"/>
      <c r="H82" s="101"/>
    </row>
    <row r="83" spans="1:8" x14ac:dyDescent="0.25">
      <c r="A83" s="97"/>
      <c r="B83" s="97"/>
      <c r="C83" s="100"/>
      <c r="D83" s="100"/>
      <c r="E83" s="100"/>
      <c r="F83" s="100"/>
      <c r="G83" s="101"/>
      <c r="H83" s="101"/>
    </row>
    <row r="84" spans="1:8" x14ac:dyDescent="0.25">
      <c r="A84" s="97"/>
      <c r="B84" s="97"/>
      <c r="C84" s="100"/>
      <c r="D84" s="100"/>
      <c r="E84" s="100"/>
      <c r="F84" s="100"/>
      <c r="G84" s="101"/>
      <c r="H84" s="101"/>
    </row>
    <row r="85" spans="1:8" x14ac:dyDescent="0.25">
      <c r="A85" s="97"/>
      <c r="B85" s="97"/>
      <c r="C85" s="100"/>
      <c r="D85" s="100"/>
      <c r="E85" s="100"/>
      <c r="F85" s="100"/>
      <c r="G85" s="101"/>
      <c r="H85" s="101"/>
    </row>
    <row r="86" spans="1:8" ht="15.75" thickBot="1" x14ac:dyDescent="0.3">
      <c r="A86" s="97"/>
      <c r="B86" s="97"/>
      <c r="C86" s="100"/>
      <c r="D86" s="100"/>
      <c r="E86" s="100"/>
      <c r="F86" s="100"/>
      <c r="G86" s="101"/>
      <c r="H86" s="101"/>
    </row>
    <row r="87" spans="1:8" ht="16.5" thickTop="1" thickBot="1" x14ac:dyDescent="0.3">
      <c r="A87" s="168" t="s">
        <v>494</v>
      </c>
      <c r="B87" s="169"/>
      <c r="C87" s="169"/>
      <c r="D87" s="169"/>
      <c r="E87" s="169"/>
      <c r="F87" s="169"/>
      <c r="G87" s="169"/>
      <c r="H87" s="170"/>
    </row>
    <row r="88" spans="1:8" ht="15.75" thickTop="1" x14ac:dyDescent="0.25">
      <c r="A88" s="97"/>
      <c r="B88" s="106"/>
      <c r="C88" s="107" t="str">
        <f t="shared" ref="C88:H89" si="6">C5</f>
        <v>2023-2024</v>
      </c>
      <c r="D88" s="107" t="str">
        <f t="shared" si="6"/>
        <v>2023-2024</v>
      </c>
      <c r="E88" s="107" t="str">
        <f t="shared" si="6"/>
        <v>2024-2025</v>
      </c>
      <c r="F88" s="107" t="str">
        <f t="shared" si="6"/>
        <v>2024-2025</v>
      </c>
      <c r="G88" s="107" t="str">
        <f t="shared" si="6"/>
        <v>2024-2025</v>
      </c>
      <c r="H88" s="107" t="str">
        <f t="shared" si="6"/>
        <v>2025-26</v>
      </c>
    </row>
    <row r="89" spans="1:8" x14ac:dyDescent="0.25">
      <c r="A89" s="97"/>
      <c r="B89" s="106"/>
      <c r="C89" s="107" t="str">
        <f t="shared" si="6"/>
        <v>REVISED</v>
      </c>
      <c r="D89" s="107" t="str">
        <f t="shared" si="6"/>
        <v>ACTUAL</v>
      </c>
      <c r="E89" s="107" t="str">
        <f t="shared" si="6"/>
        <v>ADOPTED</v>
      </c>
      <c r="F89" s="107" t="str">
        <f t="shared" si="6"/>
        <v>ACTUAL</v>
      </c>
      <c r="G89" s="107" t="str">
        <f t="shared" si="6"/>
        <v>REVISED</v>
      </c>
      <c r="H89" s="107" t="str">
        <f t="shared" si="6"/>
        <v>PROPOSED</v>
      </c>
    </row>
    <row r="90" spans="1:8" ht="15.75" thickBot="1" x14ac:dyDescent="0.3">
      <c r="A90" s="97"/>
      <c r="B90" s="108" t="s">
        <v>495</v>
      </c>
      <c r="C90" s="109"/>
      <c r="D90" s="109"/>
      <c r="E90" s="109" t="str">
        <f>E7</f>
        <v>BUDGET</v>
      </c>
      <c r="F90" s="109"/>
      <c r="G90" s="109" t="str">
        <f>G7</f>
        <v>BUDGET</v>
      </c>
      <c r="H90" s="109" t="str">
        <f>H7</f>
        <v>BUDGET</v>
      </c>
    </row>
    <row r="91" spans="1:8" ht="15.75" thickTop="1" x14ac:dyDescent="0.25">
      <c r="A91" s="97"/>
      <c r="B91" s="97" t="s">
        <v>496</v>
      </c>
      <c r="C91" s="100">
        <f>C17</f>
        <v>384404</v>
      </c>
      <c r="D91" s="100">
        <f t="shared" ref="D91:H91" si="7">D17</f>
        <v>394665.77999999997</v>
      </c>
      <c r="E91" s="100">
        <f t="shared" si="7"/>
        <v>395986</v>
      </c>
      <c r="F91" s="100">
        <f t="shared" si="7"/>
        <v>185581.59</v>
      </c>
      <c r="G91" s="100">
        <f t="shared" si="7"/>
        <v>380909</v>
      </c>
      <c r="H91" s="100">
        <f t="shared" si="7"/>
        <v>409325</v>
      </c>
    </row>
    <row r="92" spans="1:8" x14ac:dyDescent="0.25">
      <c r="A92" s="97"/>
      <c r="B92" s="97" t="s">
        <v>497</v>
      </c>
      <c r="C92" s="100">
        <f>C21</f>
        <v>147000</v>
      </c>
      <c r="D92" s="100">
        <f t="shared" ref="D92:H92" si="8">D21</f>
        <v>97972.98</v>
      </c>
      <c r="E92" s="100">
        <f t="shared" si="8"/>
        <v>147000</v>
      </c>
      <c r="F92" s="100">
        <f t="shared" si="8"/>
        <v>39441.71</v>
      </c>
      <c r="G92" s="100">
        <f t="shared" si="8"/>
        <v>98400</v>
      </c>
      <c r="H92" s="100">
        <f t="shared" si="8"/>
        <v>148500</v>
      </c>
    </row>
    <row r="93" spans="1:8" x14ac:dyDescent="0.25">
      <c r="A93" s="97"/>
      <c r="B93" s="97" t="s">
        <v>498</v>
      </c>
      <c r="C93" s="100">
        <f>C26</f>
        <v>156400</v>
      </c>
      <c r="D93" s="100">
        <f t="shared" ref="D93:H93" si="9">D26</f>
        <v>121666.78</v>
      </c>
      <c r="E93" s="100">
        <f t="shared" si="9"/>
        <v>164500</v>
      </c>
      <c r="F93" s="100">
        <f t="shared" si="9"/>
        <v>78489.98</v>
      </c>
      <c r="G93" s="100">
        <f t="shared" si="9"/>
        <v>165000</v>
      </c>
      <c r="H93" s="100">
        <f t="shared" si="9"/>
        <v>164500</v>
      </c>
    </row>
    <row r="94" spans="1:8" x14ac:dyDescent="0.25">
      <c r="A94" s="97"/>
      <c r="B94" s="97" t="s">
        <v>499</v>
      </c>
      <c r="C94" s="100">
        <f>C35</f>
        <v>133200</v>
      </c>
      <c r="D94" s="100">
        <f t="shared" ref="D94:H94" si="10">D35</f>
        <v>112361.48000000001</v>
      </c>
      <c r="E94" s="100">
        <f t="shared" si="10"/>
        <v>108000</v>
      </c>
      <c r="F94" s="100">
        <f t="shared" si="10"/>
        <v>46894.299999999996</v>
      </c>
      <c r="G94" s="100">
        <f t="shared" si="10"/>
        <v>107000</v>
      </c>
      <c r="H94" s="100">
        <f t="shared" si="10"/>
        <v>110000</v>
      </c>
    </row>
    <row r="95" spans="1:8" x14ac:dyDescent="0.25">
      <c r="A95" s="97"/>
      <c r="B95" s="97" t="s">
        <v>500</v>
      </c>
      <c r="C95" s="100">
        <v>0</v>
      </c>
      <c r="D95" s="100">
        <v>0</v>
      </c>
      <c r="E95" s="100">
        <v>0</v>
      </c>
      <c r="F95" s="100">
        <v>0</v>
      </c>
      <c r="G95" s="100">
        <v>0</v>
      </c>
      <c r="H95" s="100">
        <v>0</v>
      </c>
    </row>
    <row r="96" spans="1:8" ht="15.75" thickBot="1" x14ac:dyDescent="0.3">
      <c r="A96" s="97"/>
      <c r="B96" s="97" t="s">
        <v>501</v>
      </c>
      <c r="C96" s="100">
        <f>C38</f>
        <v>131691</v>
      </c>
      <c r="D96" s="100">
        <f t="shared" ref="D96:H96" si="11">D38</f>
        <v>138780.9</v>
      </c>
      <c r="E96" s="100">
        <f t="shared" si="11"/>
        <v>95967</v>
      </c>
      <c r="F96" s="100">
        <f t="shared" si="11"/>
        <v>42392.35</v>
      </c>
      <c r="G96" s="100">
        <f t="shared" si="11"/>
        <v>109591</v>
      </c>
      <c r="H96" s="100">
        <f t="shared" si="11"/>
        <v>83409</v>
      </c>
    </row>
    <row r="97" spans="1:8" ht="16.5" thickTop="1" thickBot="1" x14ac:dyDescent="0.3">
      <c r="A97" s="97"/>
      <c r="B97" s="110" t="s">
        <v>31</v>
      </c>
      <c r="C97" s="111">
        <f t="shared" ref="C97:H97" si="12">SUM(C91:C96)</f>
        <v>952695</v>
      </c>
      <c r="D97" s="111">
        <f t="shared" si="12"/>
        <v>865447.91999999993</v>
      </c>
      <c r="E97" s="111">
        <f t="shared" si="12"/>
        <v>911453</v>
      </c>
      <c r="F97" s="111">
        <f t="shared" si="12"/>
        <v>392799.92999999993</v>
      </c>
      <c r="G97" s="111">
        <f t="shared" si="12"/>
        <v>860900</v>
      </c>
      <c r="H97" s="111">
        <f t="shared" si="12"/>
        <v>915734</v>
      </c>
    </row>
    <row r="98" spans="1:8" ht="16.5" thickTop="1" thickBot="1" x14ac:dyDescent="0.3">
      <c r="A98" s="97"/>
      <c r="B98" s="97"/>
      <c r="C98" s="100"/>
      <c r="D98" s="100"/>
      <c r="E98" s="100"/>
      <c r="F98" s="100"/>
      <c r="G98" s="101"/>
      <c r="H98" s="101"/>
    </row>
    <row r="99" spans="1:8" ht="16.5" thickTop="1" thickBot="1" x14ac:dyDescent="0.3">
      <c r="A99" s="168" t="s">
        <v>502</v>
      </c>
      <c r="B99" s="169"/>
      <c r="C99" s="169"/>
      <c r="D99" s="169"/>
      <c r="E99" s="169"/>
      <c r="F99" s="169"/>
      <c r="G99" s="169"/>
      <c r="H99" s="170"/>
    </row>
    <row r="100" spans="1:8" ht="15.75" thickTop="1" x14ac:dyDescent="0.25">
      <c r="A100" s="97"/>
      <c r="B100" s="112"/>
      <c r="C100" s="107"/>
      <c r="D100" s="107" t="s">
        <v>472</v>
      </c>
      <c r="E100" s="107" t="s">
        <v>472</v>
      </c>
      <c r="F100" s="107" t="s">
        <v>472</v>
      </c>
      <c r="G100" s="107" t="s">
        <v>509</v>
      </c>
      <c r="H100" s="107" t="s">
        <v>509</v>
      </c>
    </row>
    <row r="101" spans="1:8" ht="15.75" thickBot="1" x14ac:dyDescent="0.3">
      <c r="A101" s="97"/>
      <c r="B101" s="114"/>
      <c r="C101" s="115"/>
      <c r="D101" s="181">
        <f>'[9]68-23-37'!D60</f>
        <v>2022</v>
      </c>
      <c r="E101" s="181">
        <f>'[9]68-23-37'!E60</f>
        <v>2023</v>
      </c>
      <c r="F101" s="181">
        <f>'[9]68-23-37'!F60</f>
        <v>2024</v>
      </c>
      <c r="G101" s="181">
        <f>'[9]68-23-37'!G60</f>
        <v>2025</v>
      </c>
      <c r="H101" s="181">
        <f>'[9]68-23-37'!H60</f>
        <v>2026</v>
      </c>
    </row>
    <row r="102" spans="1:8" ht="15.75" thickTop="1" x14ac:dyDescent="0.25">
      <c r="A102" s="97"/>
      <c r="B102" s="97" t="s">
        <v>654</v>
      </c>
      <c r="C102" s="100"/>
      <c r="D102" s="100">
        <f>'[9]68-23-37'!D62</f>
        <v>20693</v>
      </c>
      <c r="E102" s="100">
        <f>'[9]68-23-37'!E62</f>
        <v>21750</v>
      </c>
      <c r="F102" s="100">
        <f>'[9]68-23-37'!F62</f>
        <v>23700</v>
      </c>
      <c r="G102" s="100">
        <f>'[9]68-23-37'!G62</f>
        <v>24500</v>
      </c>
      <c r="H102" s="100">
        <f>'[9]68-23-37'!H62</f>
        <v>0</v>
      </c>
    </row>
    <row r="103" spans="1:8" x14ac:dyDescent="0.25">
      <c r="A103" s="97"/>
      <c r="B103" s="97" t="s">
        <v>655</v>
      </c>
      <c r="C103" s="100"/>
      <c r="D103" s="100">
        <f>'[9]68-23-37'!D63</f>
        <v>230</v>
      </c>
      <c r="E103" s="100">
        <f>'[9]68-23-37'!E63</f>
        <v>304</v>
      </c>
      <c r="F103" s="100">
        <f>'[9]68-23-37'!F63</f>
        <v>315</v>
      </c>
      <c r="G103" s="100">
        <f>'[9]68-23-37'!G63</f>
        <v>315</v>
      </c>
      <c r="H103" s="100">
        <f>'[9]68-23-37'!H63</f>
        <v>0</v>
      </c>
    </row>
    <row r="104" spans="1:8" ht="15.75" thickBot="1" x14ac:dyDescent="0.3">
      <c r="A104" s="97"/>
      <c r="B104" s="95"/>
      <c r="C104" s="117"/>
      <c r="D104" s="117"/>
      <c r="E104" s="117"/>
      <c r="F104" s="118"/>
      <c r="G104" s="118"/>
      <c r="H104" s="118"/>
    </row>
    <row r="105" spans="1:8" ht="16.5" thickTop="1" thickBot="1" x14ac:dyDescent="0.3">
      <c r="A105" s="168" t="s">
        <v>505</v>
      </c>
      <c r="B105" s="169"/>
      <c r="C105" s="169"/>
      <c r="D105" s="169"/>
      <c r="E105" s="169"/>
      <c r="F105" s="169"/>
      <c r="G105" s="169"/>
      <c r="H105" s="170"/>
    </row>
    <row r="106" spans="1:8" ht="15.75" thickTop="1" x14ac:dyDescent="0.25">
      <c r="A106" s="97"/>
      <c r="B106" s="112"/>
      <c r="C106" s="107"/>
      <c r="D106" s="107" t="s">
        <v>472</v>
      </c>
      <c r="E106" s="107" t="s">
        <v>472</v>
      </c>
      <c r="F106" s="107" t="s">
        <v>472</v>
      </c>
      <c r="G106" s="107" t="s">
        <v>503</v>
      </c>
      <c r="H106" s="107" t="str">
        <f>H89</f>
        <v>PROPOSED</v>
      </c>
    </row>
    <row r="107" spans="1:8" ht="15.75" thickBot="1" x14ac:dyDescent="0.3">
      <c r="A107" s="97"/>
      <c r="B107" s="108" t="str">
        <f>'[9]68-23-37'!B66</f>
        <v>POSITION</v>
      </c>
      <c r="C107" s="115"/>
      <c r="D107" s="181">
        <f>'[9]68-23-37'!D67</f>
        <v>2022</v>
      </c>
      <c r="E107" s="181">
        <f>'[9]68-23-37'!E67</f>
        <v>2023</v>
      </c>
      <c r="F107" s="181">
        <f>'[9]68-23-37'!F67</f>
        <v>2024</v>
      </c>
      <c r="G107" s="181">
        <f>'[9]68-23-37'!G67</f>
        <v>2025</v>
      </c>
      <c r="H107" s="181">
        <f>'[9]68-23-37'!H67</f>
        <v>2026</v>
      </c>
    </row>
    <row r="108" spans="1:8" ht="15.75" thickTop="1" x14ac:dyDescent="0.25">
      <c r="A108" s="97"/>
      <c r="B108" s="97" t="s">
        <v>656</v>
      </c>
      <c r="C108" s="97"/>
      <c r="D108" s="97"/>
      <c r="E108" s="97"/>
      <c r="F108" s="97"/>
      <c r="G108" s="101"/>
      <c r="H108" s="101"/>
    </row>
    <row r="109" spans="1:8" x14ac:dyDescent="0.25">
      <c r="A109" s="97"/>
      <c r="B109" s="97" t="s">
        <v>657</v>
      </c>
      <c r="C109" s="97"/>
      <c r="D109" s="97">
        <f>'[9]68-23-37'!D69</f>
        <v>0</v>
      </c>
      <c r="E109" s="97">
        <f>'[9]68-23-37'!E69</f>
        <v>0</v>
      </c>
      <c r="F109" s="97">
        <f>'[9]68-23-37'!F69</f>
        <v>0</v>
      </c>
      <c r="G109" s="97">
        <f>'[9]68-23-37'!G69</f>
        <v>0</v>
      </c>
      <c r="H109" s="97">
        <f>'[9]68-23-37'!H69</f>
        <v>0</v>
      </c>
    </row>
    <row r="110" spans="1:8" ht="15.75" thickBot="1" x14ac:dyDescent="0.3">
      <c r="A110" s="97"/>
      <c r="B110" s="135" t="s">
        <v>658</v>
      </c>
      <c r="C110" s="135"/>
      <c r="D110" s="97">
        <f>'[9]68-23-37'!D70</f>
        <v>5</v>
      </c>
      <c r="E110" s="97">
        <f>'[9]68-23-37'!E70</f>
        <v>5</v>
      </c>
      <c r="F110" s="97">
        <f>'[9]68-23-37'!F70</f>
        <v>5</v>
      </c>
      <c r="G110" s="97">
        <f>'[9]68-23-37'!G70</f>
        <v>5</v>
      </c>
      <c r="H110" s="97">
        <f>'[9]68-23-37'!H70</f>
        <v>0</v>
      </c>
    </row>
    <row r="111" spans="1:8" ht="15.75" thickTop="1" x14ac:dyDescent="0.25">
      <c r="A111" s="97"/>
      <c r="B111" s="97" t="s">
        <v>659</v>
      </c>
      <c r="C111" s="97"/>
      <c r="D111" s="130">
        <f>SUM(D109:D110)</f>
        <v>5</v>
      </c>
      <c r="E111" s="130">
        <f>SUM(E109:E110)</f>
        <v>5</v>
      </c>
      <c r="F111" s="130">
        <f>SUM(F109:F110)</f>
        <v>5</v>
      </c>
      <c r="G111" s="130">
        <f>SUM(G109:G110)</f>
        <v>5</v>
      </c>
      <c r="H111" s="130">
        <f>SUM(H109:H110)</f>
        <v>0</v>
      </c>
    </row>
    <row r="112" spans="1:8" x14ac:dyDescent="0.25">
      <c r="A112" s="97"/>
      <c r="B112" s="97"/>
      <c r="C112" s="97"/>
      <c r="D112" s="97"/>
      <c r="E112" s="97"/>
      <c r="F112" s="97"/>
      <c r="G112" s="97"/>
      <c r="H112" s="101"/>
    </row>
  </sheetData>
  <mergeCells count="9">
    <mergeCell ref="A87:H87"/>
    <mergeCell ref="A99:H99"/>
    <mergeCell ref="A105:H105"/>
    <mergeCell ref="A1:H1"/>
    <mergeCell ref="A2:H2"/>
    <mergeCell ref="A3:H3"/>
    <mergeCell ref="A65:H65"/>
    <mergeCell ref="A66:H66"/>
    <mergeCell ref="A67:H67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604E0-8F68-4FD6-9EC0-6F5F1077AC6F}">
  <dimension ref="A1:J109"/>
  <sheetViews>
    <sheetView workbookViewId="0">
      <selection activeCell="M25" sqref="M25"/>
    </sheetView>
  </sheetViews>
  <sheetFormatPr defaultRowHeight="15" x14ac:dyDescent="0.25"/>
  <cols>
    <col min="1" max="1" width="13.7109375" customWidth="1"/>
    <col min="2" max="2" width="28" customWidth="1"/>
    <col min="3" max="3" width="9.7109375" bestFit="1" customWidth="1"/>
    <col min="4" max="5" width="9.5703125" bestFit="1" customWidth="1"/>
    <col min="6" max="6" width="10.42578125" bestFit="1" customWidth="1"/>
    <col min="7" max="8" width="10.28515625" bestFit="1" customWidth="1"/>
    <col min="10" max="10" width="18.28515625" bestFit="1" customWidth="1"/>
  </cols>
  <sheetData>
    <row r="1" spans="1:8" x14ac:dyDescent="0.25">
      <c r="A1" s="161" t="s">
        <v>0</v>
      </c>
      <c r="B1" s="161"/>
      <c r="C1" s="161"/>
      <c r="D1" s="161"/>
      <c r="E1" s="161"/>
      <c r="F1" s="161"/>
      <c r="G1" s="161"/>
      <c r="H1" s="161"/>
    </row>
    <row r="2" spans="1:8" x14ac:dyDescent="0.25">
      <c r="A2" s="161" t="s">
        <v>481</v>
      </c>
      <c r="B2" s="161"/>
      <c r="C2" s="161"/>
      <c r="D2" s="161"/>
      <c r="E2" s="161"/>
      <c r="F2" s="161"/>
      <c r="G2" s="161"/>
      <c r="H2" s="161"/>
    </row>
    <row r="3" spans="1:8" x14ac:dyDescent="0.25">
      <c r="A3" s="161" t="s">
        <v>660</v>
      </c>
      <c r="B3" s="161"/>
      <c r="C3" s="161"/>
      <c r="D3" s="161"/>
      <c r="E3" s="161"/>
      <c r="F3" s="161"/>
      <c r="G3" s="161"/>
      <c r="H3" s="161"/>
    </row>
    <row r="4" spans="1:8" x14ac:dyDescent="0.25">
      <c r="A4" s="182"/>
      <c r="B4" s="182"/>
      <c r="C4" s="182"/>
      <c r="D4" s="182"/>
      <c r="E4" s="182"/>
      <c r="F4" s="182"/>
      <c r="G4" s="182"/>
      <c r="H4" s="73"/>
    </row>
    <row r="5" spans="1:8" x14ac:dyDescent="0.25">
      <c r="A5" s="173" t="s">
        <v>2</v>
      </c>
      <c r="B5" s="173" t="s">
        <v>3</v>
      </c>
      <c r="C5" s="172" t="s">
        <v>469</v>
      </c>
      <c r="D5" s="172" t="s">
        <v>469</v>
      </c>
      <c r="E5" s="172" t="s">
        <v>470</v>
      </c>
      <c r="F5" s="172" t="s">
        <v>470</v>
      </c>
      <c r="G5" s="172" t="s">
        <v>470</v>
      </c>
      <c r="H5" s="172" t="s">
        <v>55</v>
      </c>
    </row>
    <row r="6" spans="1:8" x14ac:dyDescent="0.25">
      <c r="A6" s="173" t="s">
        <v>4</v>
      </c>
      <c r="B6" s="173"/>
      <c r="C6" s="172" t="s">
        <v>471</v>
      </c>
      <c r="D6" s="172" t="s">
        <v>472</v>
      </c>
      <c r="E6" s="172" t="s">
        <v>473</v>
      </c>
      <c r="F6" s="172" t="s">
        <v>472</v>
      </c>
      <c r="G6" s="172" t="s">
        <v>471</v>
      </c>
      <c r="H6" s="173" t="s">
        <v>474</v>
      </c>
    </row>
    <row r="7" spans="1:8" ht="15.75" thickBot="1" x14ac:dyDescent="0.3">
      <c r="A7" s="177" t="s">
        <v>5</v>
      </c>
      <c r="B7" s="177"/>
      <c r="C7" s="174" t="s">
        <v>11</v>
      </c>
      <c r="D7" s="174"/>
      <c r="E7" s="174" t="s">
        <v>14</v>
      </c>
      <c r="F7" s="174" t="s">
        <v>475</v>
      </c>
      <c r="G7" s="174" t="s">
        <v>14</v>
      </c>
      <c r="H7" s="174" t="s">
        <v>14</v>
      </c>
    </row>
    <row r="8" spans="1:8" ht="15.75" thickTop="1" x14ac:dyDescent="0.25">
      <c r="A8" s="73" t="s">
        <v>661</v>
      </c>
      <c r="B8" s="73" t="s">
        <v>307</v>
      </c>
      <c r="C8" s="43">
        <v>200825</v>
      </c>
      <c r="D8" s="43">
        <v>201135.25</v>
      </c>
      <c r="E8" s="43">
        <v>259042</v>
      </c>
      <c r="F8" s="43">
        <v>118309.92</v>
      </c>
      <c r="G8" s="43">
        <v>254809</v>
      </c>
      <c r="H8" s="43">
        <v>317012</v>
      </c>
    </row>
    <row r="9" spans="1:8" x14ac:dyDescent="0.25">
      <c r="A9" s="73" t="s">
        <v>662</v>
      </c>
      <c r="B9" s="73" t="s">
        <v>308</v>
      </c>
      <c r="C9" s="43">
        <v>15495</v>
      </c>
      <c r="D9" s="43">
        <v>30580.49</v>
      </c>
      <c r="E9" s="43">
        <v>6500</v>
      </c>
      <c r="F9" s="43">
        <v>15478.78</v>
      </c>
      <c r="G9" s="43">
        <v>25000</v>
      </c>
      <c r="H9" s="43">
        <v>10000</v>
      </c>
    </row>
    <row r="10" spans="1:8" x14ac:dyDescent="0.25">
      <c r="A10" s="73" t="s">
        <v>663</v>
      </c>
      <c r="B10" s="73" t="s">
        <v>309</v>
      </c>
      <c r="C10" s="43">
        <v>2013</v>
      </c>
      <c r="D10" s="43">
        <v>932.2</v>
      </c>
      <c r="E10" s="43">
        <v>1800</v>
      </c>
      <c r="F10" s="43">
        <v>2178.56</v>
      </c>
      <c r="G10" s="43">
        <v>2800</v>
      </c>
      <c r="H10" s="43">
        <v>2000</v>
      </c>
    </row>
    <row r="11" spans="1:8" x14ac:dyDescent="0.25">
      <c r="A11" s="73" t="s">
        <v>664</v>
      </c>
      <c r="B11" s="73" t="s">
        <v>315</v>
      </c>
      <c r="C11" s="43">
        <v>0</v>
      </c>
      <c r="D11" s="43">
        <v>0</v>
      </c>
      <c r="E11" s="43">
        <v>0</v>
      </c>
      <c r="F11" s="43">
        <v>346.2</v>
      </c>
      <c r="G11" s="43">
        <v>736</v>
      </c>
      <c r="H11" s="43">
        <v>750</v>
      </c>
    </row>
    <row r="12" spans="1:8" x14ac:dyDescent="0.25">
      <c r="A12" s="73" t="s">
        <v>665</v>
      </c>
      <c r="B12" s="73" t="s">
        <v>310</v>
      </c>
      <c r="C12" s="43">
        <v>360</v>
      </c>
      <c r="D12" s="43">
        <v>360</v>
      </c>
      <c r="E12" s="43">
        <v>60</v>
      </c>
      <c r="F12" s="43">
        <v>120</v>
      </c>
      <c r="G12" s="43">
        <v>120</v>
      </c>
      <c r="H12" s="43">
        <v>360</v>
      </c>
    </row>
    <row r="13" spans="1:8" x14ac:dyDescent="0.25">
      <c r="A13" s="73" t="s">
        <v>666</v>
      </c>
      <c r="B13" s="73" t="s">
        <v>311</v>
      </c>
      <c r="C13" s="43">
        <v>28669</v>
      </c>
      <c r="D13" s="43">
        <v>30567.25</v>
      </c>
      <c r="E13" s="43">
        <v>35778</v>
      </c>
      <c r="F13" s="43">
        <v>18212.11</v>
      </c>
      <c r="G13" s="43">
        <v>37943</v>
      </c>
      <c r="H13" s="43">
        <v>44302</v>
      </c>
    </row>
    <row r="14" spans="1:8" x14ac:dyDescent="0.25">
      <c r="A14" s="73" t="s">
        <v>667</v>
      </c>
      <c r="B14" s="73" t="s">
        <v>312</v>
      </c>
      <c r="C14" s="43">
        <v>16442</v>
      </c>
      <c r="D14" s="43">
        <v>17150.18</v>
      </c>
      <c r="E14" s="43">
        <v>20456</v>
      </c>
      <c r="F14" s="43">
        <v>9890.74</v>
      </c>
      <c r="G14" s="43">
        <v>20927</v>
      </c>
      <c r="H14" s="43">
        <v>25254</v>
      </c>
    </row>
    <row r="15" spans="1:8" x14ac:dyDescent="0.25">
      <c r="A15" s="73" t="s">
        <v>668</v>
      </c>
      <c r="B15" s="73" t="s">
        <v>314</v>
      </c>
      <c r="C15" s="43">
        <v>8494</v>
      </c>
      <c r="D15" s="43">
        <v>8792.2000000000007</v>
      </c>
      <c r="E15" s="43">
        <v>7995</v>
      </c>
      <c r="F15" s="43">
        <v>5474.72</v>
      </c>
      <c r="G15" s="43">
        <v>9871</v>
      </c>
      <c r="H15" s="43">
        <v>5777</v>
      </c>
    </row>
    <row r="16" spans="1:8" x14ac:dyDescent="0.25">
      <c r="A16" s="73" t="s">
        <v>669</v>
      </c>
      <c r="B16" s="73" t="s">
        <v>313</v>
      </c>
      <c r="C16" s="43">
        <v>28663</v>
      </c>
      <c r="D16" s="43">
        <v>27773.33</v>
      </c>
      <c r="E16" s="43">
        <v>44474</v>
      </c>
      <c r="F16" s="43">
        <v>34203.82</v>
      </c>
      <c r="G16" s="43">
        <v>44474</v>
      </c>
      <c r="H16" s="43">
        <v>60540</v>
      </c>
    </row>
    <row r="17" spans="1:8" x14ac:dyDescent="0.25">
      <c r="A17" s="73" t="s">
        <v>670</v>
      </c>
      <c r="B17" s="73" t="s">
        <v>671</v>
      </c>
      <c r="C17" s="43">
        <v>0</v>
      </c>
      <c r="D17" s="43">
        <v>424.06</v>
      </c>
      <c r="E17" s="43">
        <v>0</v>
      </c>
      <c r="F17" s="43">
        <v>0</v>
      </c>
      <c r="G17" s="43">
        <v>0</v>
      </c>
      <c r="H17" s="43">
        <v>0</v>
      </c>
    </row>
    <row r="18" spans="1:8" x14ac:dyDescent="0.25">
      <c r="A18" s="27"/>
      <c r="B18" s="27" t="s">
        <v>6</v>
      </c>
      <c r="C18" s="44">
        <f>SUM(C8:C17)</f>
        <v>300961</v>
      </c>
      <c r="D18" s="44">
        <f t="shared" ref="D18:H18" si="0">SUM(D8:D17)</f>
        <v>317714.96000000002</v>
      </c>
      <c r="E18" s="44">
        <f t="shared" si="0"/>
        <v>376105</v>
      </c>
      <c r="F18" s="44">
        <f t="shared" si="0"/>
        <v>204214.85</v>
      </c>
      <c r="G18" s="44">
        <f t="shared" si="0"/>
        <v>396680</v>
      </c>
      <c r="H18" s="44">
        <f t="shared" si="0"/>
        <v>465995</v>
      </c>
    </row>
    <row r="19" spans="1:8" x14ac:dyDescent="0.25">
      <c r="A19" s="73" t="s">
        <v>672</v>
      </c>
      <c r="B19" s="73" t="s">
        <v>327</v>
      </c>
      <c r="C19" s="43">
        <v>200</v>
      </c>
      <c r="D19" s="43">
        <v>148.44</v>
      </c>
      <c r="E19" s="43">
        <v>200</v>
      </c>
      <c r="F19" s="43">
        <v>0</v>
      </c>
      <c r="G19" s="43">
        <v>200</v>
      </c>
      <c r="H19" s="43">
        <v>200</v>
      </c>
    </row>
    <row r="20" spans="1:8" x14ac:dyDescent="0.25">
      <c r="A20" s="73" t="s">
        <v>673</v>
      </c>
      <c r="B20" s="73" t="s">
        <v>329</v>
      </c>
      <c r="C20" s="43">
        <v>99000</v>
      </c>
      <c r="D20" s="43">
        <v>88908.55</v>
      </c>
      <c r="E20" s="43">
        <v>92000</v>
      </c>
      <c r="F20" s="43">
        <v>34196.69</v>
      </c>
      <c r="G20" s="43">
        <v>90000</v>
      </c>
      <c r="H20" s="43">
        <v>92000</v>
      </c>
    </row>
    <row r="21" spans="1:8" x14ac:dyDescent="0.25">
      <c r="A21" s="73" t="s">
        <v>674</v>
      </c>
      <c r="B21" s="73" t="s">
        <v>337</v>
      </c>
      <c r="C21" s="43">
        <v>1000</v>
      </c>
      <c r="D21" s="43">
        <v>2189.9</v>
      </c>
      <c r="E21" s="43">
        <v>1000</v>
      </c>
      <c r="F21" s="43">
        <v>1008.47</v>
      </c>
      <c r="G21" s="43">
        <v>1500</v>
      </c>
      <c r="H21" s="43">
        <v>1000</v>
      </c>
    </row>
    <row r="22" spans="1:8" x14ac:dyDescent="0.25">
      <c r="A22" s="27"/>
      <c r="B22" s="27" t="s">
        <v>7</v>
      </c>
      <c r="C22" s="44">
        <f>SUM(C19:C21)</f>
        <v>100200</v>
      </c>
      <c r="D22" s="44">
        <f t="shared" ref="D22:H22" si="1">SUM(D19:D21)</f>
        <v>91246.89</v>
      </c>
      <c r="E22" s="44">
        <f t="shared" si="1"/>
        <v>93200</v>
      </c>
      <c r="F22" s="44">
        <f t="shared" si="1"/>
        <v>35205.160000000003</v>
      </c>
      <c r="G22" s="44">
        <f t="shared" si="1"/>
        <v>91700</v>
      </c>
      <c r="H22" s="44">
        <f t="shared" si="1"/>
        <v>93200</v>
      </c>
    </row>
    <row r="23" spans="1:8" x14ac:dyDescent="0.25">
      <c r="A23" s="73" t="s">
        <v>675</v>
      </c>
      <c r="B23" s="73" t="s">
        <v>345</v>
      </c>
      <c r="C23" s="43">
        <v>3000</v>
      </c>
      <c r="D23" s="43">
        <v>2680</v>
      </c>
      <c r="E23" s="43">
        <v>2000</v>
      </c>
      <c r="F23" s="43">
        <v>7663.32</v>
      </c>
      <c r="G23" s="43">
        <v>7663</v>
      </c>
      <c r="H23" s="43">
        <v>2000</v>
      </c>
    </row>
    <row r="24" spans="1:8" x14ac:dyDescent="0.25">
      <c r="A24" s="73" t="s">
        <v>676</v>
      </c>
      <c r="B24" s="73" t="s">
        <v>346</v>
      </c>
      <c r="C24" s="43">
        <v>90000</v>
      </c>
      <c r="D24" s="43">
        <v>61434.23</v>
      </c>
      <c r="E24" s="43">
        <v>75000</v>
      </c>
      <c r="F24" s="43">
        <v>70193.56</v>
      </c>
      <c r="G24" s="43">
        <v>100000</v>
      </c>
      <c r="H24" s="43">
        <v>75000</v>
      </c>
    </row>
    <row r="25" spans="1:8" x14ac:dyDescent="0.25">
      <c r="A25" s="73" t="s">
        <v>677</v>
      </c>
      <c r="B25" s="73" t="s">
        <v>347</v>
      </c>
      <c r="C25" s="43">
        <v>1400</v>
      </c>
      <c r="D25" s="43">
        <v>1100.79</v>
      </c>
      <c r="E25" s="43">
        <v>1400</v>
      </c>
      <c r="F25" s="43">
        <v>719.25</v>
      </c>
      <c r="G25" s="43">
        <v>1400</v>
      </c>
      <c r="H25" s="43">
        <v>1400</v>
      </c>
    </row>
    <row r="26" spans="1:8" x14ac:dyDescent="0.25">
      <c r="A26" s="73" t="s">
        <v>678</v>
      </c>
      <c r="B26" s="73" t="s">
        <v>447</v>
      </c>
      <c r="C26" s="43">
        <v>15000</v>
      </c>
      <c r="D26" s="43">
        <v>0</v>
      </c>
      <c r="E26" s="43">
        <v>15000</v>
      </c>
      <c r="F26" s="43">
        <v>2023.98</v>
      </c>
      <c r="G26" s="43">
        <v>15000</v>
      </c>
      <c r="H26" s="43">
        <v>15000</v>
      </c>
    </row>
    <row r="27" spans="1:8" x14ac:dyDescent="0.25">
      <c r="A27" s="73" t="s">
        <v>679</v>
      </c>
      <c r="B27" s="73" t="s">
        <v>458</v>
      </c>
      <c r="C27" s="43">
        <v>600</v>
      </c>
      <c r="D27" s="43">
        <v>432</v>
      </c>
      <c r="E27" s="43">
        <v>600</v>
      </c>
      <c r="F27" s="43">
        <v>0</v>
      </c>
      <c r="G27" s="43">
        <v>600</v>
      </c>
      <c r="H27" s="43">
        <v>600</v>
      </c>
    </row>
    <row r="28" spans="1:8" x14ac:dyDescent="0.25">
      <c r="A28" s="27"/>
      <c r="B28" s="27" t="s">
        <v>8</v>
      </c>
      <c r="C28" s="44">
        <f t="shared" ref="C28:H28" si="2">SUM(C23:C27)</f>
        <v>110000</v>
      </c>
      <c r="D28" s="44">
        <f t="shared" si="2"/>
        <v>65647.02</v>
      </c>
      <c r="E28" s="44">
        <f t="shared" si="2"/>
        <v>94000</v>
      </c>
      <c r="F28" s="44">
        <f t="shared" si="2"/>
        <v>80600.11</v>
      </c>
      <c r="G28" s="44">
        <f t="shared" si="2"/>
        <v>124663</v>
      </c>
      <c r="H28" s="44">
        <f t="shared" si="2"/>
        <v>94000</v>
      </c>
    </row>
    <row r="29" spans="1:8" x14ac:dyDescent="0.25">
      <c r="A29" s="73" t="s">
        <v>680</v>
      </c>
      <c r="B29" s="73" t="s">
        <v>367</v>
      </c>
      <c r="C29" s="43">
        <v>700</v>
      </c>
      <c r="D29" s="43">
        <v>4551.22</v>
      </c>
      <c r="E29" s="43">
        <v>700</v>
      </c>
      <c r="F29" s="43">
        <v>512.91</v>
      </c>
      <c r="G29" s="43">
        <v>700</v>
      </c>
      <c r="H29" s="43">
        <v>700</v>
      </c>
    </row>
    <row r="30" spans="1:8" x14ac:dyDescent="0.25">
      <c r="A30" s="73" t="s">
        <v>681</v>
      </c>
      <c r="B30" s="73" t="s">
        <v>368</v>
      </c>
      <c r="C30" s="43">
        <v>33210</v>
      </c>
      <c r="D30" s="43">
        <v>33210.120000000003</v>
      </c>
      <c r="E30" s="43">
        <v>33210</v>
      </c>
      <c r="F30" s="43">
        <v>14425.04</v>
      </c>
      <c r="G30" s="43">
        <v>33210</v>
      </c>
      <c r="H30" s="43">
        <v>33210</v>
      </c>
    </row>
    <row r="31" spans="1:8" x14ac:dyDescent="0.25">
      <c r="A31" s="73" t="s">
        <v>682</v>
      </c>
      <c r="B31" s="73" t="s">
        <v>369</v>
      </c>
      <c r="C31" s="43">
        <v>500</v>
      </c>
      <c r="D31" s="43">
        <v>871.04</v>
      </c>
      <c r="E31" s="43">
        <v>500</v>
      </c>
      <c r="F31" s="43">
        <v>444.92</v>
      </c>
      <c r="G31" s="43">
        <v>650</v>
      </c>
      <c r="H31" s="43">
        <v>500</v>
      </c>
    </row>
    <row r="32" spans="1:8" x14ac:dyDescent="0.25">
      <c r="A32" s="73" t="s">
        <v>683</v>
      </c>
      <c r="B32" s="73" t="s">
        <v>459</v>
      </c>
      <c r="C32" s="43">
        <v>500</v>
      </c>
      <c r="D32" s="43">
        <v>0</v>
      </c>
      <c r="E32" s="43">
        <v>500</v>
      </c>
      <c r="F32" s="43">
        <v>0</v>
      </c>
      <c r="G32" s="43">
        <v>250</v>
      </c>
      <c r="H32" s="43">
        <v>500</v>
      </c>
    </row>
    <row r="33" spans="1:10" x14ac:dyDescent="0.25">
      <c r="A33" s="73" t="s">
        <v>684</v>
      </c>
      <c r="B33" s="73" t="s">
        <v>370</v>
      </c>
      <c r="C33" s="43">
        <v>2000</v>
      </c>
      <c r="D33" s="43">
        <v>1604.52</v>
      </c>
      <c r="E33" s="43">
        <v>2000</v>
      </c>
      <c r="F33" s="43">
        <v>856.13</v>
      </c>
      <c r="G33" s="43">
        <v>1000</v>
      </c>
      <c r="H33" s="43">
        <v>2000</v>
      </c>
    </row>
    <row r="34" spans="1:10" x14ac:dyDescent="0.25">
      <c r="A34" s="73" t="s">
        <v>685</v>
      </c>
      <c r="B34" s="73" t="s">
        <v>371</v>
      </c>
      <c r="C34" s="43">
        <v>10201</v>
      </c>
      <c r="D34" s="43">
        <v>12619.35</v>
      </c>
      <c r="E34" s="43">
        <v>10201</v>
      </c>
      <c r="F34" s="43">
        <v>5311.19</v>
      </c>
      <c r="G34" s="43">
        <v>12950</v>
      </c>
      <c r="H34" s="43">
        <v>13034</v>
      </c>
    </row>
    <row r="35" spans="1:10" x14ac:dyDescent="0.25">
      <c r="A35" s="73" t="s">
        <v>686</v>
      </c>
      <c r="B35" s="73" t="s">
        <v>372</v>
      </c>
      <c r="C35" s="43">
        <v>65000</v>
      </c>
      <c r="D35" s="43">
        <v>30477.1</v>
      </c>
      <c r="E35" s="43">
        <v>65000</v>
      </c>
      <c r="F35" s="43">
        <v>10500</v>
      </c>
      <c r="G35" s="43">
        <v>42000</v>
      </c>
      <c r="H35" s="43">
        <v>42000</v>
      </c>
    </row>
    <row r="36" spans="1:10" x14ac:dyDescent="0.25">
      <c r="A36" s="73" t="s">
        <v>687</v>
      </c>
      <c r="B36" s="73" t="s">
        <v>373</v>
      </c>
      <c r="C36" s="43">
        <v>50000</v>
      </c>
      <c r="D36" s="43">
        <v>20600</v>
      </c>
      <c r="E36" s="43">
        <v>50000</v>
      </c>
      <c r="F36" s="43">
        <v>20179.099999999999</v>
      </c>
      <c r="G36" s="43">
        <v>30000</v>
      </c>
      <c r="H36" s="43">
        <v>50000</v>
      </c>
    </row>
    <row r="37" spans="1:10" x14ac:dyDescent="0.25">
      <c r="A37" s="73" t="s">
        <v>688</v>
      </c>
      <c r="B37" s="73" t="s">
        <v>379</v>
      </c>
      <c r="C37" s="43">
        <v>2500</v>
      </c>
      <c r="D37" s="43">
        <v>1853.14</v>
      </c>
      <c r="E37" s="43">
        <v>2500</v>
      </c>
      <c r="F37" s="43">
        <v>2396.61</v>
      </c>
      <c r="G37" s="43">
        <v>2500</v>
      </c>
      <c r="H37" s="43">
        <v>4000</v>
      </c>
    </row>
    <row r="38" spans="1:10" x14ac:dyDescent="0.25">
      <c r="A38" s="73" t="s">
        <v>689</v>
      </c>
      <c r="B38" s="73" t="s">
        <v>690</v>
      </c>
      <c r="C38" s="43">
        <v>1557000</v>
      </c>
      <c r="D38" s="43">
        <v>1718180.9</v>
      </c>
      <c r="E38" s="43">
        <v>1742000</v>
      </c>
      <c r="F38" s="43">
        <v>781024.21</v>
      </c>
      <c r="G38" s="43">
        <v>1966541</v>
      </c>
      <c r="H38" s="43">
        <v>1967000</v>
      </c>
    </row>
    <row r="39" spans="1:10" x14ac:dyDescent="0.25">
      <c r="A39" s="73" t="s">
        <v>691</v>
      </c>
      <c r="B39" s="73" t="s">
        <v>692</v>
      </c>
      <c r="C39" s="43">
        <v>0</v>
      </c>
      <c r="D39" s="43">
        <v>28335.06</v>
      </c>
      <c r="E39" s="43">
        <v>0</v>
      </c>
      <c r="F39" s="43">
        <v>0</v>
      </c>
      <c r="G39" s="43">
        <v>0</v>
      </c>
      <c r="H39" s="43">
        <v>0</v>
      </c>
    </row>
    <row r="40" spans="1:10" x14ac:dyDescent="0.25">
      <c r="A40" s="73" t="s">
        <v>693</v>
      </c>
      <c r="B40" s="73" t="s">
        <v>381</v>
      </c>
      <c r="C40" s="43">
        <v>55000</v>
      </c>
      <c r="D40" s="43">
        <v>40344.39</v>
      </c>
      <c r="E40" s="43">
        <v>55000</v>
      </c>
      <c r="F40" s="43">
        <v>24820.59</v>
      </c>
      <c r="G40" s="43">
        <v>40000</v>
      </c>
      <c r="H40" s="43">
        <v>30575</v>
      </c>
    </row>
    <row r="41" spans="1:10" x14ac:dyDescent="0.25">
      <c r="A41" s="27"/>
      <c r="B41" s="27" t="s">
        <v>9</v>
      </c>
      <c r="C41" s="44">
        <f t="shared" ref="C41:H41" si="3">SUM(C29:C40)</f>
        <v>1776611</v>
      </c>
      <c r="D41" s="44">
        <f t="shared" si="3"/>
        <v>1892646.8399999999</v>
      </c>
      <c r="E41" s="44">
        <f t="shared" si="3"/>
        <v>1961611</v>
      </c>
      <c r="F41" s="44">
        <f t="shared" si="3"/>
        <v>860470.7</v>
      </c>
      <c r="G41" s="44">
        <f t="shared" si="3"/>
        <v>2129801</v>
      </c>
      <c r="H41" s="44">
        <f t="shared" si="3"/>
        <v>2143519</v>
      </c>
    </row>
    <row r="42" spans="1:10" x14ac:dyDescent="0.25">
      <c r="A42" s="73" t="s">
        <v>694</v>
      </c>
      <c r="B42" s="73" t="s">
        <v>460</v>
      </c>
      <c r="C42" s="43">
        <v>0</v>
      </c>
      <c r="D42" s="43">
        <v>0</v>
      </c>
      <c r="E42" s="43">
        <v>13300</v>
      </c>
      <c r="F42" s="43">
        <v>10581.5</v>
      </c>
      <c r="G42" s="43">
        <v>10582</v>
      </c>
      <c r="H42" s="43">
        <v>382021</v>
      </c>
    </row>
    <row r="43" spans="1:10" hidden="1" x14ac:dyDescent="0.25">
      <c r="A43" s="73" t="s">
        <v>695</v>
      </c>
      <c r="B43" s="73" t="s">
        <v>296</v>
      </c>
      <c r="C43" s="43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</row>
    <row r="44" spans="1:10" ht="15.75" thickBot="1" x14ac:dyDescent="0.3">
      <c r="A44" s="74"/>
      <c r="B44" s="74" t="s">
        <v>47</v>
      </c>
      <c r="C44" s="75">
        <f>SUM(C42:C43)</f>
        <v>0</v>
      </c>
      <c r="D44" s="75">
        <f t="shared" ref="D44:H44" si="4">SUM(D42:D43)</f>
        <v>0</v>
      </c>
      <c r="E44" s="75">
        <f t="shared" si="4"/>
        <v>13300</v>
      </c>
      <c r="F44" s="75">
        <f t="shared" si="4"/>
        <v>10581.5</v>
      </c>
      <c r="G44" s="75">
        <f t="shared" si="4"/>
        <v>10582</v>
      </c>
      <c r="H44" s="75">
        <f t="shared" si="4"/>
        <v>382021</v>
      </c>
    </row>
    <row r="45" spans="1:10" ht="16.5" thickTop="1" thickBot="1" x14ac:dyDescent="0.3">
      <c r="A45" s="31"/>
      <c r="B45" s="31" t="s">
        <v>696</v>
      </c>
      <c r="C45" s="45">
        <f t="shared" ref="C45:H45" si="5">SUM(C8:C44)/2</f>
        <v>2287772</v>
      </c>
      <c r="D45" s="45">
        <f t="shared" si="5"/>
        <v>2367255.71</v>
      </c>
      <c r="E45" s="45">
        <f t="shared" si="5"/>
        <v>2538216</v>
      </c>
      <c r="F45" s="45">
        <f t="shared" si="5"/>
        <v>1191072.32</v>
      </c>
      <c r="G45" s="45">
        <f t="shared" si="5"/>
        <v>2753426</v>
      </c>
      <c r="H45" s="45">
        <f t="shared" si="5"/>
        <v>3178735</v>
      </c>
    </row>
    <row r="46" spans="1:10" ht="15.75" thickTop="1" x14ac:dyDescent="0.25"/>
    <row r="47" spans="1:10" x14ac:dyDescent="0.25">
      <c r="J47" s="185"/>
    </row>
    <row r="52" spans="1:8" x14ac:dyDescent="0.25">
      <c r="A52" s="97"/>
      <c r="B52" s="97"/>
      <c r="C52" s="119"/>
      <c r="D52" s="119"/>
      <c r="E52" s="119"/>
      <c r="F52" s="119"/>
      <c r="G52" s="119"/>
      <c r="H52" s="119"/>
    </row>
    <row r="53" spans="1:8" x14ac:dyDescent="0.25">
      <c r="A53" s="97"/>
      <c r="B53" s="157"/>
      <c r="C53" s="157" t="str">
        <f>A1</f>
        <v>CITY OF GAINESVILLE</v>
      </c>
      <c r="D53" s="157"/>
      <c r="E53" s="157"/>
      <c r="F53" s="157"/>
      <c r="G53" s="157"/>
      <c r="H53" s="157"/>
    </row>
    <row r="54" spans="1:8" x14ac:dyDescent="0.25">
      <c r="A54" s="97"/>
      <c r="B54" s="157"/>
      <c r="C54" s="157" t="str">
        <f>[5]Sheet1!$A$2</f>
        <v>BUDGET 2025-2026</v>
      </c>
      <c r="D54" s="157"/>
      <c r="E54" s="157"/>
      <c r="F54" s="157"/>
      <c r="G54" s="157"/>
      <c r="H54" s="157"/>
    </row>
    <row r="55" spans="1:8" x14ac:dyDescent="0.25">
      <c r="A55" s="97"/>
      <c r="B55" s="157"/>
      <c r="C55" s="157" t="str">
        <f>A3</f>
        <v>SOLID WASTE FUND LANDFILL DISPOSAL LONG HAUL</v>
      </c>
      <c r="D55" s="157"/>
      <c r="E55" s="157"/>
      <c r="F55" s="157"/>
      <c r="G55" s="157"/>
      <c r="H55" s="157"/>
    </row>
    <row r="56" spans="1:8" x14ac:dyDescent="0.25">
      <c r="A56" s="97"/>
      <c r="B56" s="97"/>
      <c r="C56" s="119"/>
      <c r="D56" s="119"/>
      <c r="E56" s="119"/>
      <c r="F56" s="119"/>
      <c r="G56" s="119"/>
      <c r="H56" s="119"/>
    </row>
    <row r="57" spans="1:8" x14ac:dyDescent="0.25">
      <c r="A57" s="97"/>
      <c r="B57" s="97"/>
      <c r="C57" s="119"/>
      <c r="D57" s="119"/>
      <c r="E57" s="119"/>
      <c r="F57" s="119"/>
      <c r="G57" s="119"/>
      <c r="H57" s="119"/>
    </row>
    <row r="58" spans="1:8" x14ac:dyDescent="0.25">
      <c r="A58" s="97"/>
      <c r="B58" s="97"/>
      <c r="C58" s="119"/>
      <c r="D58" s="119"/>
      <c r="E58" s="119"/>
      <c r="F58" s="119"/>
      <c r="G58" s="119"/>
      <c r="H58" s="119"/>
    </row>
    <row r="59" spans="1:8" x14ac:dyDescent="0.25">
      <c r="A59" s="97"/>
      <c r="B59" s="97"/>
      <c r="C59" s="119"/>
      <c r="D59" s="119"/>
      <c r="E59" s="119"/>
      <c r="F59" s="119"/>
      <c r="G59" s="119"/>
      <c r="H59" s="119"/>
    </row>
    <row r="60" spans="1:8" x14ac:dyDescent="0.25">
      <c r="A60" s="97"/>
      <c r="B60" s="97"/>
      <c r="C60" s="119"/>
      <c r="D60" s="119"/>
      <c r="E60" s="119"/>
      <c r="F60" s="119"/>
      <c r="G60" s="119"/>
      <c r="H60" s="119"/>
    </row>
    <row r="61" spans="1:8" x14ac:dyDescent="0.25">
      <c r="A61" s="97"/>
      <c r="B61" s="97"/>
      <c r="C61" s="119"/>
      <c r="D61" s="119"/>
      <c r="E61" s="119"/>
      <c r="F61" s="119"/>
      <c r="G61" s="119"/>
      <c r="H61" s="119"/>
    </row>
    <row r="62" spans="1:8" x14ac:dyDescent="0.25">
      <c r="A62" s="97"/>
      <c r="B62" s="97"/>
      <c r="C62" s="119"/>
      <c r="D62" s="119"/>
      <c r="E62" s="119"/>
      <c r="F62" s="119"/>
      <c r="G62" s="119"/>
      <c r="H62" s="119"/>
    </row>
    <row r="63" spans="1:8" x14ac:dyDescent="0.25">
      <c r="A63" s="97"/>
      <c r="B63" s="97"/>
      <c r="C63" s="119"/>
      <c r="D63" s="119"/>
      <c r="E63" s="119"/>
      <c r="F63" s="119"/>
      <c r="G63" s="119"/>
      <c r="H63" s="119"/>
    </row>
    <row r="64" spans="1:8" x14ac:dyDescent="0.25">
      <c r="A64" s="97"/>
      <c r="B64" s="97"/>
      <c r="C64" s="119"/>
      <c r="D64" s="119"/>
      <c r="E64" s="119"/>
      <c r="F64" s="119"/>
      <c r="G64" s="119"/>
      <c r="H64" s="119"/>
    </row>
    <row r="65" spans="1:8" x14ac:dyDescent="0.25">
      <c r="A65" s="97"/>
      <c r="B65" s="97"/>
      <c r="C65" s="186"/>
      <c r="D65" s="186"/>
      <c r="E65" s="186"/>
      <c r="F65" s="186"/>
      <c r="G65" s="187"/>
      <c r="H65" s="187"/>
    </row>
    <row r="66" spans="1:8" x14ac:dyDescent="0.25">
      <c r="A66" s="97"/>
      <c r="B66" s="97"/>
      <c r="C66" s="186"/>
      <c r="D66" s="186"/>
      <c r="E66" s="186"/>
      <c r="F66" s="186"/>
      <c r="G66" s="187"/>
      <c r="H66" s="187"/>
    </row>
    <row r="67" spans="1:8" x14ac:dyDescent="0.25">
      <c r="A67" s="97"/>
      <c r="B67" s="97"/>
      <c r="C67" s="186"/>
      <c r="D67" s="186"/>
      <c r="E67" s="186"/>
      <c r="F67" s="186"/>
      <c r="G67" s="187"/>
      <c r="H67" s="188"/>
    </row>
    <row r="68" spans="1:8" x14ac:dyDescent="0.25">
      <c r="A68" s="97"/>
      <c r="B68" s="97"/>
      <c r="C68" s="97"/>
      <c r="D68" s="97"/>
      <c r="E68" s="97"/>
      <c r="F68" s="97"/>
      <c r="G68" s="97"/>
      <c r="H68" s="97"/>
    </row>
    <row r="69" spans="1:8" x14ac:dyDescent="0.25">
      <c r="A69" s="97"/>
      <c r="B69" s="97"/>
      <c r="C69" s="97"/>
      <c r="D69" s="97"/>
      <c r="E69" s="97"/>
      <c r="F69" s="97"/>
      <c r="G69" s="97"/>
      <c r="H69" s="97"/>
    </row>
    <row r="70" spans="1:8" x14ac:dyDescent="0.25">
      <c r="A70" s="97"/>
      <c r="B70" s="97"/>
      <c r="C70" s="100"/>
      <c r="D70" s="100"/>
      <c r="E70" s="100"/>
      <c r="F70" s="100"/>
      <c r="G70" s="101"/>
      <c r="H70" s="101"/>
    </row>
    <row r="71" spans="1:8" x14ac:dyDescent="0.25">
      <c r="A71" s="97"/>
      <c r="B71" s="97"/>
      <c r="C71" s="100"/>
      <c r="D71" s="100"/>
      <c r="E71" s="100"/>
      <c r="F71" s="100"/>
      <c r="G71" s="101"/>
      <c r="H71" s="101"/>
    </row>
    <row r="72" spans="1:8" x14ac:dyDescent="0.25">
      <c r="A72" s="97"/>
      <c r="B72" s="97"/>
      <c r="C72" s="100"/>
      <c r="D72" s="100"/>
      <c r="E72" s="100"/>
      <c r="F72" s="100"/>
      <c r="G72" s="101"/>
      <c r="H72" s="101"/>
    </row>
    <row r="73" spans="1:8" x14ac:dyDescent="0.25">
      <c r="A73" s="97"/>
      <c r="B73" s="97"/>
      <c r="C73" s="100"/>
      <c r="D73" s="100"/>
      <c r="E73" s="100"/>
      <c r="F73" s="100"/>
      <c r="G73" s="101"/>
      <c r="H73" s="101"/>
    </row>
    <row r="74" spans="1:8" x14ac:dyDescent="0.25">
      <c r="A74" s="97"/>
      <c r="B74" s="97"/>
      <c r="C74" s="100"/>
      <c r="D74" s="100"/>
      <c r="E74" s="100"/>
      <c r="F74" s="100"/>
      <c r="G74" s="101"/>
      <c r="H74" s="101"/>
    </row>
    <row r="75" spans="1:8" x14ac:dyDescent="0.25">
      <c r="A75" s="97"/>
      <c r="B75" s="97"/>
      <c r="C75" s="100"/>
      <c r="D75" s="100"/>
      <c r="E75" s="100"/>
      <c r="F75" s="100"/>
      <c r="G75" s="101"/>
      <c r="H75" s="101"/>
    </row>
    <row r="76" spans="1:8" ht="14.25" customHeight="1" x14ac:dyDescent="0.25">
      <c r="A76" s="97"/>
      <c r="B76" s="97"/>
      <c r="C76" s="100"/>
      <c r="D76" s="100"/>
      <c r="E76" s="100"/>
      <c r="F76" s="100"/>
      <c r="G76" s="101"/>
      <c r="H76" s="101"/>
    </row>
    <row r="77" spans="1:8" x14ac:dyDescent="0.25">
      <c r="A77" s="97"/>
      <c r="B77" s="97"/>
      <c r="C77" s="100"/>
      <c r="D77" s="100"/>
      <c r="E77" s="100"/>
      <c r="F77" s="100"/>
      <c r="G77" s="101"/>
      <c r="H77" s="101"/>
    </row>
    <row r="78" spans="1:8" x14ac:dyDescent="0.25">
      <c r="A78" s="97"/>
      <c r="B78" s="97"/>
      <c r="C78" s="100"/>
      <c r="D78" s="100"/>
      <c r="E78" s="100"/>
      <c r="F78" s="100"/>
      <c r="G78" s="101"/>
      <c r="H78" s="101"/>
    </row>
    <row r="79" spans="1:8" ht="15.75" thickBot="1" x14ac:dyDescent="0.3">
      <c r="A79" s="97"/>
      <c r="B79" s="97"/>
      <c r="C79" s="100"/>
      <c r="D79" s="100"/>
      <c r="E79" s="100"/>
      <c r="F79" s="100"/>
      <c r="G79" s="101"/>
      <c r="H79" s="101"/>
    </row>
    <row r="80" spans="1:8" ht="16.5" thickTop="1" thickBot="1" x14ac:dyDescent="0.3">
      <c r="A80" s="154" t="s">
        <v>494</v>
      </c>
      <c r="B80" s="155"/>
      <c r="C80" s="155"/>
      <c r="D80" s="155"/>
      <c r="E80" s="155"/>
      <c r="F80" s="155"/>
      <c r="G80" s="155"/>
      <c r="H80" s="156"/>
    </row>
    <row r="81" spans="1:8" ht="15.75" thickTop="1" x14ac:dyDescent="0.25">
      <c r="A81" s="97"/>
      <c r="B81" s="106"/>
      <c r="C81" s="107" t="str">
        <f t="shared" ref="C81:H82" si="6">C5</f>
        <v>2023-2024</v>
      </c>
      <c r="D81" s="107" t="str">
        <f t="shared" si="6"/>
        <v>2023-2024</v>
      </c>
      <c r="E81" s="107" t="str">
        <f t="shared" si="6"/>
        <v>2024-2025</v>
      </c>
      <c r="F81" s="107" t="str">
        <f t="shared" si="6"/>
        <v>2024-2025</v>
      </c>
      <c r="G81" s="107" t="str">
        <f t="shared" si="6"/>
        <v>2024-2025</v>
      </c>
      <c r="H81" s="107" t="str">
        <f t="shared" si="6"/>
        <v>2025-26</v>
      </c>
    </row>
    <row r="82" spans="1:8" x14ac:dyDescent="0.25">
      <c r="A82" s="97"/>
      <c r="B82" s="106"/>
      <c r="C82" s="107" t="str">
        <f t="shared" si="6"/>
        <v>REVISED</v>
      </c>
      <c r="D82" s="107" t="str">
        <f t="shared" si="6"/>
        <v>ACTUAL</v>
      </c>
      <c r="E82" s="107" t="str">
        <f t="shared" si="6"/>
        <v>ADOPTED</v>
      </c>
      <c r="F82" s="107" t="str">
        <f t="shared" si="6"/>
        <v>ACTUAL</v>
      </c>
      <c r="G82" s="107" t="str">
        <f t="shared" si="6"/>
        <v>REVISED</v>
      </c>
      <c r="H82" s="107" t="str">
        <f t="shared" si="6"/>
        <v>PROPOSED</v>
      </c>
    </row>
    <row r="83" spans="1:8" ht="15.75" thickBot="1" x14ac:dyDescent="0.3">
      <c r="A83" s="97"/>
      <c r="B83" s="108" t="s">
        <v>495</v>
      </c>
      <c r="C83" s="109"/>
      <c r="D83" s="109"/>
      <c r="E83" s="109" t="str">
        <f>E7</f>
        <v>BUDGET</v>
      </c>
      <c r="F83" s="109" t="s">
        <v>14</v>
      </c>
      <c r="G83" s="109" t="str">
        <f>G7</f>
        <v>BUDGET</v>
      </c>
      <c r="H83" s="109" t="str">
        <f>H7</f>
        <v>BUDGET</v>
      </c>
    </row>
    <row r="84" spans="1:8" ht="15.75" thickTop="1" x14ac:dyDescent="0.25">
      <c r="A84" s="97"/>
      <c r="B84" s="97" t="s">
        <v>496</v>
      </c>
      <c r="C84" s="100">
        <f t="shared" ref="C84:H84" si="7">C18</f>
        <v>300961</v>
      </c>
      <c r="D84" s="100">
        <f t="shared" si="7"/>
        <v>317714.96000000002</v>
      </c>
      <c r="E84" s="100">
        <f t="shared" si="7"/>
        <v>376105</v>
      </c>
      <c r="F84" s="100">
        <f t="shared" si="7"/>
        <v>204214.85</v>
      </c>
      <c r="G84" s="100">
        <f t="shared" si="7"/>
        <v>396680</v>
      </c>
      <c r="H84" s="100">
        <f t="shared" si="7"/>
        <v>465995</v>
      </c>
    </row>
    <row r="85" spans="1:8" x14ac:dyDescent="0.25">
      <c r="A85" s="97"/>
      <c r="B85" s="97" t="s">
        <v>497</v>
      </c>
      <c r="C85" s="100">
        <f t="shared" ref="C85:H85" si="8">C22</f>
        <v>100200</v>
      </c>
      <c r="D85" s="100">
        <f t="shared" si="8"/>
        <v>91246.89</v>
      </c>
      <c r="E85" s="100">
        <f t="shared" si="8"/>
        <v>93200</v>
      </c>
      <c r="F85" s="100">
        <f t="shared" si="8"/>
        <v>35205.160000000003</v>
      </c>
      <c r="G85" s="100">
        <f t="shared" si="8"/>
        <v>91700</v>
      </c>
      <c r="H85" s="100">
        <f t="shared" si="8"/>
        <v>93200</v>
      </c>
    </row>
    <row r="86" spans="1:8" x14ac:dyDescent="0.25">
      <c r="A86" s="97"/>
      <c r="B86" s="97" t="s">
        <v>498</v>
      </c>
      <c r="C86" s="100">
        <f>C28</f>
        <v>110000</v>
      </c>
      <c r="D86" s="100">
        <f t="shared" ref="D86:H86" si="9">D28</f>
        <v>65647.02</v>
      </c>
      <c r="E86" s="100">
        <f t="shared" si="9"/>
        <v>94000</v>
      </c>
      <c r="F86" s="100">
        <f t="shared" si="9"/>
        <v>80600.11</v>
      </c>
      <c r="G86" s="100">
        <f t="shared" si="9"/>
        <v>124663</v>
      </c>
      <c r="H86" s="100">
        <f t="shared" si="9"/>
        <v>94000</v>
      </c>
    </row>
    <row r="87" spans="1:8" x14ac:dyDescent="0.25">
      <c r="A87" s="97"/>
      <c r="B87" s="97" t="s">
        <v>499</v>
      </c>
      <c r="C87" s="100">
        <f>C41</f>
        <v>1776611</v>
      </c>
      <c r="D87" s="100">
        <f t="shared" ref="D87:H87" si="10">D41</f>
        <v>1892646.8399999999</v>
      </c>
      <c r="E87" s="100">
        <f t="shared" si="10"/>
        <v>1961611</v>
      </c>
      <c r="F87" s="100">
        <f t="shared" si="10"/>
        <v>860470.7</v>
      </c>
      <c r="G87" s="100">
        <f t="shared" si="10"/>
        <v>2129801</v>
      </c>
      <c r="H87" s="100">
        <f t="shared" si="10"/>
        <v>2143519</v>
      </c>
    </row>
    <row r="88" spans="1:8" x14ac:dyDescent="0.25">
      <c r="A88" s="97"/>
      <c r="B88" s="97" t="s">
        <v>500</v>
      </c>
      <c r="C88" s="100">
        <v>0</v>
      </c>
      <c r="D88" s="100">
        <v>0</v>
      </c>
      <c r="E88" s="100">
        <v>0</v>
      </c>
      <c r="F88" s="100">
        <v>0</v>
      </c>
      <c r="G88" s="100">
        <v>0</v>
      </c>
      <c r="H88" s="100">
        <v>0</v>
      </c>
    </row>
    <row r="89" spans="1:8" ht="15.75" thickBot="1" x14ac:dyDescent="0.3">
      <c r="A89" s="97"/>
      <c r="B89" s="97" t="s">
        <v>501</v>
      </c>
      <c r="C89" s="100">
        <f>C44</f>
        <v>0</v>
      </c>
      <c r="D89" s="100">
        <f t="shared" ref="D89:H89" si="11">D44</f>
        <v>0</v>
      </c>
      <c r="E89" s="100">
        <f t="shared" si="11"/>
        <v>13300</v>
      </c>
      <c r="F89" s="100">
        <f t="shared" si="11"/>
        <v>10581.5</v>
      </c>
      <c r="G89" s="100">
        <f t="shared" si="11"/>
        <v>10582</v>
      </c>
      <c r="H89" s="100">
        <f t="shared" si="11"/>
        <v>382021</v>
      </c>
    </row>
    <row r="90" spans="1:8" ht="16.5" thickTop="1" thickBot="1" x14ac:dyDescent="0.3">
      <c r="A90" s="97"/>
      <c r="B90" s="110" t="s">
        <v>31</v>
      </c>
      <c r="C90" s="111">
        <f t="shared" ref="C90:H90" si="12">SUM(C84:C89)</f>
        <v>2287772</v>
      </c>
      <c r="D90" s="111">
        <f t="shared" si="12"/>
        <v>2367255.71</v>
      </c>
      <c r="E90" s="111">
        <f t="shared" si="12"/>
        <v>2538216</v>
      </c>
      <c r="F90" s="111">
        <f t="shared" si="12"/>
        <v>1191072.3199999998</v>
      </c>
      <c r="G90" s="111">
        <f t="shared" si="12"/>
        <v>2753426</v>
      </c>
      <c r="H90" s="111">
        <f t="shared" si="12"/>
        <v>3178735</v>
      </c>
    </row>
    <row r="91" spans="1:8" ht="16.5" thickTop="1" thickBot="1" x14ac:dyDescent="0.3">
      <c r="A91" s="97"/>
      <c r="B91" s="97"/>
      <c r="C91" s="100"/>
      <c r="D91" s="100"/>
      <c r="E91" s="100"/>
      <c r="F91" s="100"/>
      <c r="G91" s="101"/>
      <c r="H91" s="101"/>
    </row>
    <row r="92" spans="1:8" ht="16.5" thickTop="1" thickBot="1" x14ac:dyDescent="0.3">
      <c r="A92" s="154" t="s">
        <v>502</v>
      </c>
      <c r="B92" s="155"/>
      <c r="C92" s="155"/>
      <c r="D92" s="155"/>
      <c r="E92" s="155"/>
      <c r="F92" s="155"/>
      <c r="G92" s="155"/>
      <c r="H92" s="156"/>
    </row>
    <row r="93" spans="1:8" ht="15.75" thickTop="1" x14ac:dyDescent="0.25">
      <c r="A93" s="97"/>
      <c r="B93" s="112"/>
      <c r="C93" s="107"/>
      <c r="D93" s="107" t="s">
        <v>472</v>
      </c>
      <c r="E93" s="107" t="s">
        <v>472</v>
      </c>
      <c r="F93" s="107" t="s">
        <v>472</v>
      </c>
      <c r="G93" s="107" t="s">
        <v>509</v>
      </c>
      <c r="H93" s="107" t="s">
        <v>509</v>
      </c>
    </row>
    <row r="94" spans="1:8" ht="15.75" thickBot="1" x14ac:dyDescent="0.3">
      <c r="A94" s="97"/>
      <c r="B94" s="114"/>
      <c r="C94" s="115"/>
      <c r="D94" s="181">
        <f>'[9]68-23-34'!D61</f>
        <v>2022</v>
      </c>
      <c r="E94" s="181">
        <f>'[9]68-23-34'!E61</f>
        <v>2023</v>
      </c>
      <c r="F94" s="181">
        <f>'[9]68-23-34'!F61</f>
        <v>2024</v>
      </c>
      <c r="G94" s="181">
        <f>'[9]68-23-34'!G61</f>
        <v>2025</v>
      </c>
      <c r="H94" s="181">
        <f>'[9]68-23-34'!H61</f>
        <v>2026</v>
      </c>
    </row>
    <row r="95" spans="1:8" ht="15.75" thickTop="1" x14ac:dyDescent="0.25">
      <c r="A95" s="97"/>
      <c r="B95" s="97" t="s">
        <v>697</v>
      </c>
      <c r="C95" s="117"/>
      <c r="D95" s="100">
        <f>'[9]68-23-34'!D63</f>
        <v>3020</v>
      </c>
      <c r="E95" s="100">
        <f>'[9]68-23-34'!E63</f>
        <v>3000</v>
      </c>
      <c r="F95" s="100">
        <f>'[9]68-23-34'!F63</f>
        <v>3000</v>
      </c>
      <c r="G95" s="100">
        <f>'[9]68-23-34'!G63</f>
        <v>3000</v>
      </c>
      <c r="H95" s="100">
        <f>'[9]68-23-34'!H63</f>
        <v>0</v>
      </c>
    </row>
    <row r="96" spans="1:8" x14ac:dyDescent="0.25">
      <c r="A96" s="97"/>
      <c r="B96" s="97" t="s">
        <v>698</v>
      </c>
      <c r="C96" s="117"/>
      <c r="D96" s="100">
        <f>'[9]68-23-34'!D64</f>
        <v>33000</v>
      </c>
      <c r="E96" s="100">
        <f>'[9]68-23-34'!E64</f>
        <v>34000</v>
      </c>
      <c r="F96" s="100">
        <f>'[9]68-23-34'!F64</f>
        <v>33900</v>
      </c>
      <c r="G96" s="100">
        <f>'[9]68-23-34'!G64</f>
        <v>35000</v>
      </c>
      <c r="H96" s="100">
        <f>'[9]68-23-34'!H64</f>
        <v>0</v>
      </c>
    </row>
    <row r="97" spans="1:8" ht="15.75" thickBot="1" x14ac:dyDescent="0.3">
      <c r="A97" s="97"/>
      <c r="B97" s="95"/>
      <c r="C97" s="117"/>
      <c r="D97" s="117"/>
      <c r="E97" s="117"/>
      <c r="F97" s="118"/>
      <c r="G97" s="118"/>
      <c r="H97" s="118"/>
    </row>
    <row r="98" spans="1:8" ht="16.5" thickTop="1" thickBot="1" x14ac:dyDescent="0.3">
      <c r="A98" s="154" t="s">
        <v>505</v>
      </c>
      <c r="B98" s="155"/>
      <c r="C98" s="155"/>
      <c r="D98" s="155"/>
      <c r="E98" s="155"/>
      <c r="F98" s="155"/>
      <c r="G98" s="155"/>
      <c r="H98" s="156"/>
    </row>
    <row r="99" spans="1:8" ht="15.75" thickTop="1" x14ac:dyDescent="0.25">
      <c r="A99" s="97"/>
      <c r="B99" s="112"/>
      <c r="C99" s="107"/>
      <c r="D99" s="107" t="s">
        <v>472</v>
      </c>
      <c r="E99" s="107" t="s">
        <v>472</v>
      </c>
      <c r="F99" s="107" t="s">
        <v>472</v>
      </c>
      <c r="G99" s="107" t="str">
        <f>G82</f>
        <v>REVISED</v>
      </c>
      <c r="H99" s="107" t="str">
        <f>H82</f>
        <v>PROPOSED</v>
      </c>
    </row>
    <row r="100" spans="1:8" ht="15.75" thickBot="1" x14ac:dyDescent="0.3">
      <c r="A100" s="97"/>
      <c r="B100" s="108" t="str">
        <f>'[9]68-23-34'!B68</f>
        <v>POSITION</v>
      </c>
      <c r="C100" s="115"/>
      <c r="D100" s="181">
        <f>'[9]68-23-34'!D68</f>
        <v>2022</v>
      </c>
      <c r="E100" s="181">
        <f>'[9]68-23-34'!E68</f>
        <v>2023</v>
      </c>
      <c r="F100" s="181">
        <f>'[9]68-23-34'!F68</f>
        <v>2024</v>
      </c>
      <c r="G100" s="181">
        <f>'[9]68-23-34'!G68</f>
        <v>2025</v>
      </c>
      <c r="H100" s="181">
        <f>'[9]68-23-34'!H68</f>
        <v>2026</v>
      </c>
    </row>
    <row r="101" spans="1:8" ht="15.75" thickTop="1" x14ac:dyDescent="0.25">
      <c r="A101" s="97"/>
      <c r="B101" s="97" t="s">
        <v>699</v>
      </c>
      <c r="C101" s="97"/>
      <c r="D101" s="97"/>
      <c r="E101" s="97"/>
      <c r="F101" s="97"/>
      <c r="G101" s="101"/>
      <c r="H101" s="101"/>
    </row>
    <row r="102" spans="1:8" ht="15.75" thickBot="1" x14ac:dyDescent="0.3">
      <c r="A102" s="97"/>
      <c r="B102" s="135" t="s">
        <v>658</v>
      </c>
      <c r="C102" s="135"/>
      <c r="D102" s="135">
        <f>'[9]68-23-34'!D70</f>
        <v>2</v>
      </c>
      <c r="E102" s="135">
        <f>'[9]68-23-34'!E70</f>
        <v>3</v>
      </c>
      <c r="F102" s="135">
        <f>'[9]68-23-34'!F70</f>
        <v>3</v>
      </c>
      <c r="G102" s="135">
        <f>'[9]68-23-34'!G70</f>
        <v>5</v>
      </c>
      <c r="H102" s="135">
        <f>'[9]68-23-34'!H70</f>
        <v>0</v>
      </c>
    </row>
    <row r="103" spans="1:8" ht="15.75" thickTop="1" x14ac:dyDescent="0.25">
      <c r="A103" s="97"/>
      <c r="B103" s="97" t="s">
        <v>700</v>
      </c>
      <c r="C103" s="97"/>
      <c r="D103" s="97">
        <f>D102</f>
        <v>2</v>
      </c>
      <c r="E103" s="97">
        <f t="shared" ref="E103:H103" si="13">E102</f>
        <v>3</v>
      </c>
      <c r="F103" s="97">
        <f t="shared" si="13"/>
        <v>3</v>
      </c>
      <c r="G103" s="97">
        <f t="shared" si="13"/>
        <v>5</v>
      </c>
      <c r="H103" s="97">
        <f t="shared" si="13"/>
        <v>0</v>
      </c>
    </row>
    <row r="104" spans="1:8" x14ac:dyDescent="0.25">
      <c r="A104" s="97"/>
      <c r="H104" s="118"/>
    </row>
    <row r="105" spans="1:8" x14ac:dyDescent="0.25">
      <c r="A105" s="97"/>
      <c r="B105" s="97"/>
      <c r="C105" s="100"/>
      <c r="D105" s="100"/>
      <c r="E105" s="100"/>
      <c r="F105" s="100"/>
      <c r="G105" s="101"/>
      <c r="H105" s="101"/>
    </row>
    <row r="106" spans="1:8" x14ac:dyDescent="0.25">
      <c r="A106" s="97"/>
      <c r="B106" s="97"/>
      <c r="C106" s="100"/>
      <c r="D106" s="100"/>
      <c r="E106" s="100"/>
      <c r="F106" s="100"/>
      <c r="G106" s="101"/>
      <c r="H106" s="101"/>
    </row>
    <row r="107" spans="1:8" x14ac:dyDescent="0.25">
      <c r="A107" s="97"/>
      <c r="B107" s="97"/>
      <c r="C107" s="100"/>
      <c r="D107" s="100"/>
      <c r="E107" s="100"/>
      <c r="F107" s="100"/>
      <c r="G107" s="101"/>
      <c r="H107" s="101"/>
    </row>
    <row r="108" spans="1:8" x14ac:dyDescent="0.25">
      <c r="A108" s="97"/>
      <c r="B108" s="97"/>
      <c r="C108" s="100"/>
      <c r="D108" s="100"/>
      <c r="E108" s="100"/>
      <c r="F108" s="100"/>
      <c r="G108" s="101"/>
      <c r="H108" s="101"/>
    </row>
    <row r="109" spans="1:8" x14ac:dyDescent="0.25">
      <c r="A109" s="97"/>
      <c r="B109" s="97"/>
      <c r="C109" s="100"/>
      <c r="D109" s="100"/>
      <c r="E109" s="100"/>
      <c r="F109" s="100"/>
      <c r="G109" s="101"/>
      <c r="H109" s="101"/>
    </row>
  </sheetData>
  <mergeCells count="3">
    <mergeCell ref="A1:H1"/>
    <mergeCell ref="A2:H2"/>
    <mergeCell ref="A3:H3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69CC2-F9C8-4899-AF68-FA620FB9FE58}">
  <dimension ref="A1:J97"/>
  <sheetViews>
    <sheetView workbookViewId="0">
      <selection activeCell="K21" sqref="K21"/>
    </sheetView>
  </sheetViews>
  <sheetFormatPr defaultRowHeight="15" x14ac:dyDescent="0.25"/>
  <cols>
    <col min="1" max="1" width="13.7109375" customWidth="1"/>
    <col min="2" max="2" width="29.28515625" customWidth="1"/>
    <col min="3" max="3" width="10.28515625" bestFit="1" customWidth="1"/>
    <col min="4" max="4" width="9.7109375" bestFit="1" customWidth="1"/>
    <col min="5" max="5" width="10.28515625" bestFit="1" customWidth="1"/>
    <col min="6" max="6" width="11.5703125" bestFit="1" customWidth="1"/>
    <col min="7" max="7" width="10.28515625" bestFit="1" customWidth="1"/>
    <col min="8" max="8" width="11.7109375" bestFit="1" customWidth="1"/>
    <col min="10" max="10" width="18.42578125" bestFit="1" customWidth="1"/>
  </cols>
  <sheetData>
    <row r="1" spans="1:9" x14ac:dyDescent="0.25">
      <c r="A1" s="161" t="s">
        <v>0</v>
      </c>
      <c r="B1" s="161"/>
      <c r="C1" s="161"/>
      <c r="D1" s="161"/>
      <c r="E1" s="161"/>
      <c r="F1" s="161"/>
      <c r="G1" s="161"/>
      <c r="H1" s="161"/>
    </row>
    <row r="2" spans="1:9" x14ac:dyDescent="0.25">
      <c r="A2" s="161" t="s">
        <v>481</v>
      </c>
      <c r="B2" s="161"/>
      <c r="C2" s="161"/>
      <c r="D2" s="161"/>
      <c r="E2" s="161"/>
      <c r="F2" s="161"/>
      <c r="G2" s="161"/>
      <c r="H2" s="161"/>
    </row>
    <row r="3" spans="1:9" x14ac:dyDescent="0.25">
      <c r="A3" s="161" t="s">
        <v>701</v>
      </c>
      <c r="B3" s="161"/>
      <c r="C3" s="161"/>
      <c r="D3" s="161"/>
      <c r="E3" s="161"/>
      <c r="F3" s="161"/>
      <c r="G3" s="161"/>
      <c r="H3" s="161"/>
    </row>
    <row r="4" spans="1:9" x14ac:dyDescent="0.25">
      <c r="A4" s="182"/>
      <c r="B4" s="182"/>
      <c r="C4" s="182"/>
      <c r="D4" s="182"/>
      <c r="E4" s="182"/>
      <c r="F4" s="182"/>
      <c r="G4" s="182"/>
      <c r="H4" s="73"/>
    </row>
    <row r="5" spans="1:9" x14ac:dyDescent="0.25">
      <c r="A5" s="173" t="s">
        <v>2</v>
      </c>
      <c r="B5" s="173" t="s">
        <v>3</v>
      </c>
      <c r="C5" s="172" t="s">
        <v>469</v>
      </c>
      <c r="D5" s="172" t="s">
        <v>469</v>
      </c>
      <c r="E5" s="172" t="s">
        <v>470</v>
      </c>
      <c r="F5" s="172" t="s">
        <v>470</v>
      </c>
      <c r="G5" s="172" t="s">
        <v>470</v>
      </c>
      <c r="H5" s="172" t="s">
        <v>55</v>
      </c>
    </row>
    <row r="6" spans="1:9" x14ac:dyDescent="0.25">
      <c r="A6" s="173" t="s">
        <v>4</v>
      </c>
      <c r="B6" s="173"/>
      <c r="C6" s="172" t="s">
        <v>471</v>
      </c>
      <c r="D6" s="172" t="s">
        <v>472</v>
      </c>
      <c r="E6" s="172" t="s">
        <v>473</v>
      </c>
      <c r="F6" s="172" t="s">
        <v>472</v>
      </c>
      <c r="G6" s="172" t="s">
        <v>471</v>
      </c>
      <c r="H6" s="173" t="s">
        <v>474</v>
      </c>
    </row>
    <row r="7" spans="1:9" ht="15.75" thickBot="1" x14ac:dyDescent="0.3">
      <c r="A7" s="177" t="s">
        <v>5</v>
      </c>
      <c r="B7" s="177"/>
      <c r="C7" s="174" t="s">
        <v>11</v>
      </c>
      <c r="D7" s="174"/>
      <c r="E7" s="174" t="s">
        <v>14</v>
      </c>
      <c r="F7" s="174" t="s">
        <v>475</v>
      </c>
      <c r="G7" s="174" t="s">
        <v>14</v>
      </c>
      <c r="H7" s="174" t="s">
        <v>14</v>
      </c>
    </row>
    <row r="8" spans="1:9" ht="15.75" thickTop="1" x14ac:dyDescent="0.25">
      <c r="A8" s="73" t="s">
        <v>702</v>
      </c>
      <c r="B8" s="73" t="s">
        <v>307</v>
      </c>
      <c r="C8" s="43">
        <v>84285</v>
      </c>
      <c r="D8" s="43">
        <v>84363.26</v>
      </c>
      <c r="E8" s="43">
        <v>86784</v>
      </c>
      <c r="F8" s="43">
        <v>47726.43</v>
      </c>
      <c r="G8" s="43">
        <v>100155</v>
      </c>
      <c r="H8" s="43">
        <v>102676</v>
      </c>
      <c r="I8" s="73"/>
    </row>
    <row r="9" spans="1:9" x14ac:dyDescent="0.25">
      <c r="A9" s="73" t="s">
        <v>703</v>
      </c>
      <c r="B9" s="73" t="s">
        <v>308</v>
      </c>
      <c r="C9" s="43">
        <v>4646</v>
      </c>
      <c r="D9" s="43">
        <v>2268.34</v>
      </c>
      <c r="E9" s="43">
        <v>5000</v>
      </c>
      <c r="F9" s="43">
        <v>573.16999999999996</v>
      </c>
      <c r="G9" s="43">
        <v>5000</v>
      </c>
      <c r="H9" s="43">
        <v>2000</v>
      </c>
      <c r="I9" s="73"/>
    </row>
    <row r="10" spans="1:9" x14ac:dyDescent="0.25">
      <c r="A10" s="73" t="s">
        <v>704</v>
      </c>
      <c r="B10" s="73" t="s">
        <v>309</v>
      </c>
      <c r="C10" s="43">
        <v>558</v>
      </c>
      <c r="D10" s="43">
        <v>433.01</v>
      </c>
      <c r="E10" s="43">
        <v>540</v>
      </c>
      <c r="F10" s="43">
        <v>500.72</v>
      </c>
      <c r="G10" s="43">
        <v>850</v>
      </c>
      <c r="H10" s="43">
        <v>1000</v>
      </c>
      <c r="I10" s="73"/>
    </row>
    <row r="11" spans="1:9" x14ac:dyDescent="0.25">
      <c r="A11" s="73" t="s">
        <v>705</v>
      </c>
      <c r="B11" s="73" t="s">
        <v>315</v>
      </c>
      <c r="C11" s="43">
        <v>752</v>
      </c>
      <c r="D11" s="43">
        <v>754.13</v>
      </c>
      <c r="E11" s="43">
        <v>750</v>
      </c>
      <c r="F11" s="43">
        <v>358.61</v>
      </c>
      <c r="G11" s="43">
        <v>748</v>
      </c>
      <c r="H11" s="43">
        <v>750</v>
      </c>
      <c r="I11" s="73"/>
    </row>
    <row r="12" spans="1:9" x14ac:dyDescent="0.25">
      <c r="A12" s="73" t="s">
        <v>706</v>
      </c>
      <c r="B12" s="73" t="s">
        <v>310</v>
      </c>
      <c r="C12" s="43">
        <v>2100</v>
      </c>
      <c r="D12" s="43">
        <v>2100</v>
      </c>
      <c r="E12" s="43">
        <v>2220</v>
      </c>
      <c r="F12" s="43">
        <v>2220</v>
      </c>
      <c r="G12" s="43">
        <v>2220</v>
      </c>
      <c r="H12" s="43">
        <v>2340</v>
      </c>
      <c r="I12" s="73"/>
    </row>
    <row r="13" spans="1:9" x14ac:dyDescent="0.25">
      <c r="A13" s="73" t="s">
        <v>707</v>
      </c>
      <c r="B13" s="73" t="s">
        <v>311</v>
      </c>
      <c r="C13" s="43">
        <v>12106</v>
      </c>
      <c r="D13" s="43">
        <v>11784.63</v>
      </c>
      <c r="E13" s="43">
        <v>12750</v>
      </c>
      <c r="F13" s="43">
        <v>6783.5</v>
      </c>
      <c r="G13" s="43">
        <v>14513</v>
      </c>
      <c r="H13" s="43">
        <v>14596</v>
      </c>
      <c r="I13" s="73"/>
    </row>
    <row r="14" spans="1:9" x14ac:dyDescent="0.25">
      <c r="A14" s="73" t="s">
        <v>708</v>
      </c>
      <c r="B14" s="73" t="s">
        <v>312</v>
      </c>
      <c r="C14" s="43">
        <v>7020</v>
      </c>
      <c r="D14" s="43">
        <v>6801.15</v>
      </c>
      <c r="E14" s="43">
        <v>7290</v>
      </c>
      <c r="F14" s="43">
        <v>3848.93</v>
      </c>
      <c r="G14" s="43">
        <v>8241</v>
      </c>
      <c r="H14" s="43">
        <v>8321</v>
      </c>
      <c r="I14" s="73"/>
    </row>
    <row r="15" spans="1:9" x14ac:dyDescent="0.25">
      <c r="A15" s="73" t="s">
        <v>709</v>
      </c>
      <c r="B15" s="73" t="s">
        <v>314</v>
      </c>
      <c r="C15" s="43">
        <v>3646</v>
      </c>
      <c r="D15" s="43">
        <v>3421.99</v>
      </c>
      <c r="E15" s="43">
        <v>2849</v>
      </c>
      <c r="F15" s="43">
        <v>2135.4899999999998</v>
      </c>
      <c r="G15" s="43">
        <v>3858</v>
      </c>
      <c r="H15" s="43">
        <v>1903</v>
      </c>
      <c r="I15" s="73"/>
    </row>
    <row r="16" spans="1:9" x14ac:dyDescent="0.25">
      <c r="A16" s="73" t="s">
        <v>710</v>
      </c>
      <c r="B16" s="73" t="s">
        <v>313</v>
      </c>
      <c r="C16" s="43">
        <v>15938</v>
      </c>
      <c r="D16" s="43">
        <v>15822.23</v>
      </c>
      <c r="E16" s="43">
        <v>17790</v>
      </c>
      <c r="F16" s="43">
        <v>14172.37</v>
      </c>
      <c r="G16" s="43">
        <v>17790</v>
      </c>
      <c r="H16" s="43">
        <v>20180</v>
      </c>
      <c r="I16" s="73"/>
    </row>
    <row r="17" spans="1:9" x14ac:dyDescent="0.25">
      <c r="A17" s="27"/>
      <c r="B17" s="27" t="s">
        <v>6</v>
      </c>
      <c r="C17" s="44">
        <f t="shared" ref="C17:H17" si="0">SUM(C8:C16)</f>
        <v>131051</v>
      </c>
      <c r="D17" s="44">
        <f t="shared" si="0"/>
        <v>127748.73999999999</v>
      </c>
      <c r="E17" s="44">
        <f t="shared" si="0"/>
        <v>135973</v>
      </c>
      <c r="F17" s="44">
        <f t="shared" si="0"/>
        <v>78319.22</v>
      </c>
      <c r="G17" s="44">
        <f t="shared" si="0"/>
        <v>153375</v>
      </c>
      <c r="H17" s="44">
        <f t="shared" si="0"/>
        <v>153766</v>
      </c>
      <c r="I17" s="73"/>
    </row>
    <row r="18" spans="1:9" x14ac:dyDescent="0.25">
      <c r="A18" s="73" t="s">
        <v>711</v>
      </c>
      <c r="B18" s="73" t="s">
        <v>327</v>
      </c>
      <c r="C18" s="43">
        <v>1000</v>
      </c>
      <c r="D18" s="43">
        <v>1348.62</v>
      </c>
      <c r="E18" s="43">
        <v>1000</v>
      </c>
      <c r="F18" s="43">
        <v>1018.56</v>
      </c>
      <c r="G18" s="43">
        <v>1500</v>
      </c>
      <c r="H18" s="43">
        <v>2000</v>
      </c>
      <c r="I18" s="73"/>
    </row>
    <row r="19" spans="1:9" x14ac:dyDescent="0.25">
      <c r="A19" s="73" t="s">
        <v>712</v>
      </c>
      <c r="B19" s="73" t="s">
        <v>328</v>
      </c>
      <c r="C19" s="43">
        <v>50</v>
      </c>
      <c r="D19" s="43">
        <v>0</v>
      </c>
      <c r="E19" s="43">
        <v>50</v>
      </c>
      <c r="F19" s="43">
        <v>48.1</v>
      </c>
      <c r="G19" s="43">
        <v>60</v>
      </c>
      <c r="H19" s="43">
        <v>50</v>
      </c>
      <c r="I19" s="73"/>
    </row>
    <row r="20" spans="1:9" x14ac:dyDescent="0.25">
      <c r="A20" s="73" t="s">
        <v>713</v>
      </c>
      <c r="B20" s="73" t="s">
        <v>329</v>
      </c>
      <c r="C20" s="43">
        <v>47000</v>
      </c>
      <c r="D20" s="43">
        <v>36786.33</v>
      </c>
      <c r="E20" s="43">
        <v>50000</v>
      </c>
      <c r="F20" s="43">
        <v>15351.99</v>
      </c>
      <c r="G20" s="43">
        <v>40000</v>
      </c>
      <c r="H20" s="43">
        <v>50000</v>
      </c>
      <c r="I20" s="73"/>
    </row>
    <row r="21" spans="1:9" x14ac:dyDescent="0.25">
      <c r="A21" s="73" t="s">
        <v>714</v>
      </c>
      <c r="B21" s="73" t="s">
        <v>337</v>
      </c>
      <c r="C21" s="43">
        <v>2000</v>
      </c>
      <c r="D21" s="43">
        <v>3861.45</v>
      </c>
      <c r="E21" s="43">
        <v>2000</v>
      </c>
      <c r="F21" s="43">
        <v>1958.98</v>
      </c>
      <c r="G21" s="43">
        <v>2500</v>
      </c>
      <c r="H21" s="43">
        <v>2000</v>
      </c>
      <c r="I21" s="73"/>
    </row>
    <row r="22" spans="1:9" x14ac:dyDescent="0.25">
      <c r="A22" s="27"/>
      <c r="B22" s="27" t="s">
        <v>7</v>
      </c>
      <c r="C22" s="44">
        <f>SUM(C18:C21)</f>
        <v>50050</v>
      </c>
      <c r="D22" s="44">
        <f t="shared" ref="D22:H22" si="1">SUM(D18:D21)</f>
        <v>41996.4</v>
      </c>
      <c r="E22" s="44">
        <f t="shared" si="1"/>
        <v>53050</v>
      </c>
      <c r="F22" s="44">
        <f t="shared" si="1"/>
        <v>18377.63</v>
      </c>
      <c r="G22" s="44">
        <f t="shared" si="1"/>
        <v>44060</v>
      </c>
      <c r="H22" s="44">
        <f t="shared" si="1"/>
        <v>54050</v>
      </c>
      <c r="I22" s="73"/>
    </row>
    <row r="23" spans="1:9" x14ac:dyDescent="0.25">
      <c r="A23" s="73" t="s">
        <v>715</v>
      </c>
      <c r="B23" s="73" t="s">
        <v>716</v>
      </c>
      <c r="C23" s="43">
        <v>15000</v>
      </c>
      <c r="D23" s="43">
        <v>20621.48</v>
      </c>
      <c r="E23" s="43">
        <v>15000</v>
      </c>
      <c r="F23" s="43">
        <v>10946.13</v>
      </c>
      <c r="G23" s="43">
        <v>20000</v>
      </c>
      <c r="H23" s="43">
        <v>15000</v>
      </c>
      <c r="I23" s="73"/>
    </row>
    <row r="24" spans="1:9" x14ac:dyDescent="0.25">
      <c r="A24" s="73" t="s">
        <v>717</v>
      </c>
      <c r="B24" s="73" t="s">
        <v>29</v>
      </c>
      <c r="C24" s="43">
        <v>140000</v>
      </c>
      <c r="D24" s="43">
        <f>152896.98+25.95</f>
        <v>152922.93000000002</v>
      </c>
      <c r="E24" s="43">
        <v>65000</v>
      </c>
      <c r="F24" s="43">
        <v>42362.68</v>
      </c>
      <c r="G24" s="43">
        <v>65000</v>
      </c>
      <c r="H24" s="43">
        <v>65000</v>
      </c>
      <c r="I24" s="73"/>
    </row>
    <row r="25" spans="1:9" x14ac:dyDescent="0.25">
      <c r="A25" s="73" t="s">
        <v>718</v>
      </c>
      <c r="B25" s="73" t="s">
        <v>30</v>
      </c>
      <c r="C25" s="43">
        <v>0</v>
      </c>
      <c r="D25" s="43">
        <v>-4367.7700000000004</v>
      </c>
      <c r="E25" s="43">
        <v>600</v>
      </c>
      <c r="F25" s="43">
        <v>491.04</v>
      </c>
      <c r="G25" s="43">
        <v>1300</v>
      </c>
      <c r="H25" s="43">
        <v>600</v>
      </c>
      <c r="I25" s="73"/>
    </row>
    <row r="26" spans="1:9" x14ac:dyDescent="0.25">
      <c r="A26" s="73" t="s">
        <v>719</v>
      </c>
      <c r="B26" s="73" t="s">
        <v>720</v>
      </c>
      <c r="C26" s="43">
        <v>100</v>
      </c>
      <c r="D26" s="43">
        <v>59.72</v>
      </c>
      <c r="E26" s="43">
        <v>0</v>
      </c>
      <c r="F26" s="43">
        <v>0</v>
      </c>
      <c r="G26" s="43">
        <v>0</v>
      </c>
      <c r="H26" s="43">
        <v>0</v>
      </c>
      <c r="I26" s="73"/>
    </row>
    <row r="27" spans="1:9" x14ac:dyDescent="0.25">
      <c r="A27" s="73" t="s">
        <v>721</v>
      </c>
      <c r="B27" s="73" t="s">
        <v>722</v>
      </c>
      <c r="C27" s="43">
        <v>1500</v>
      </c>
      <c r="D27" s="43">
        <v>0</v>
      </c>
      <c r="E27" s="43">
        <v>1500</v>
      </c>
      <c r="F27" s="43">
        <v>0</v>
      </c>
      <c r="G27" s="43">
        <v>1500</v>
      </c>
      <c r="H27" s="43">
        <v>1500</v>
      </c>
    </row>
    <row r="28" spans="1:9" x14ac:dyDescent="0.25">
      <c r="A28" s="27"/>
      <c r="B28" s="27" t="s">
        <v>8</v>
      </c>
      <c r="C28" s="44">
        <f t="shared" ref="C28:H28" si="2">SUM(C23:C27)</f>
        <v>156600</v>
      </c>
      <c r="D28" s="44">
        <f t="shared" si="2"/>
        <v>169236.36000000004</v>
      </c>
      <c r="E28" s="44">
        <f t="shared" si="2"/>
        <v>82100</v>
      </c>
      <c r="F28" s="44">
        <f t="shared" si="2"/>
        <v>53799.85</v>
      </c>
      <c r="G28" s="44">
        <f t="shared" si="2"/>
        <v>87800</v>
      </c>
      <c r="H28" s="44">
        <f t="shared" si="2"/>
        <v>82100</v>
      </c>
    </row>
    <row r="29" spans="1:9" x14ac:dyDescent="0.25">
      <c r="A29" s="73" t="s">
        <v>723</v>
      </c>
      <c r="B29" s="73" t="s">
        <v>367</v>
      </c>
      <c r="C29" s="43">
        <v>2000</v>
      </c>
      <c r="D29" s="43">
        <v>1860.34</v>
      </c>
      <c r="E29" s="43">
        <v>100</v>
      </c>
      <c r="F29" s="43">
        <v>128.9</v>
      </c>
      <c r="G29" s="43">
        <v>170</v>
      </c>
      <c r="H29" s="43">
        <v>100</v>
      </c>
    </row>
    <row r="30" spans="1:9" x14ac:dyDescent="0.25">
      <c r="A30" s="73" t="s">
        <v>724</v>
      </c>
      <c r="B30" s="73" t="s">
        <v>368</v>
      </c>
      <c r="C30" s="43">
        <v>14800</v>
      </c>
      <c r="D30" s="43">
        <v>11843</v>
      </c>
      <c r="E30" s="43">
        <v>14800</v>
      </c>
      <c r="F30" s="43">
        <v>6282.48</v>
      </c>
      <c r="G30" s="43">
        <v>13500</v>
      </c>
      <c r="H30" s="43">
        <v>14800</v>
      </c>
    </row>
    <row r="31" spans="1:9" x14ac:dyDescent="0.25">
      <c r="A31" s="73" t="s">
        <v>725</v>
      </c>
      <c r="B31" s="73" t="s">
        <v>369</v>
      </c>
      <c r="C31" s="43">
        <v>500</v>
      </c>
      <c r="D31" s="43">
        <v>36</v>
      </c>
      <c r="E31" s="43">
        <v>500</v>
      </c>
      <c r="F31" s="43">
        <v>222</v>
      </c>
      <c r="G31" s="43">
        <v>300</v>
      </c>
      <c r="H31" s="43">
        <v>500</v>
      </c>
    </row>
    <row r="32" spans="1:9" x14ac:dyDescent="0.25">
      <c r="A32" s="73" t="s">
        <v>726</v>
      </c>
      <c r="B32" s="73" t="s">
        <v>370</v>
      </c>
      <c r="C32" s="43">
        <v>1200</v>
      </c>
      <c r="D32" s="43">
        <v>3605.46</v>
      </c>
      <c r="E32" s="43">
        <v>1000</v>
      </c>
      <c r="F32" s="43">
        <v>762.23</v>
      </c>
      <c r="G32" s="43">
        <v>900</v>
      </c>
      <c r="H32" s="43">
        <v>1000</v>
      </c>
    </row>
    <row r="33" spans="1:10" x14ac:dyDescent="0.25">
      <c r="A33" s="73" t="s">
        <v>727</v>
      </c>
      <c r="B33" s="73" t="s">
        <v>371</v>
      </c>
      <c r="C33" s="43">
        <v>2300</v>
      </c>
      <c r="D33" s="43">
        <v>2819.75</v>
      </c>
      <c r="E33" s="43">
        <v>2400</v>
      </c>
      <c r="F33" s="43">
        <v>1268.32</v>
      </c>
      <c r="G33" s="43">
        <v>2400</v>
      </c>
      <c r="H33" s="43">
        <v>2424</v>
      </c>
    </row>
    <row r="34" spans="1:10" x14ac:dyDescent="0.25">
      <c r="A34" s="73" t="s">
        <v>728</v>
      </c>
      <c r="B34" s="73" t="s">
        <v>373</v>
      </c>
      <c r="C34" s="43">
        <v>0</v>
      </c>
      <c r="D34" s="43">
        <v>8182.04</v>
      </c>
      <c r="E34" s="43">
        <v>50000</v>
      </c>
      <c r="F34" s="43">
        <v>30423.22</v>
      </c>
      <c r="G34" s="43">
        <v>40000</v>
      </c>
      <c r="H34" s="43">
        <v>50000</v>
      </c>
    </row>
    <row r="35" spans="1:10" x14ac:dyDescent="0.25">
      <c r="A35" s="73" t="s">
        <v>729</v>
      </c>
      <c r="B35" s="73" t="s">
        <v>376</v>
      </c>
      <c r="C35" s="43">
        <v>2025</v>
      </c>
      <c r="D35" s="43">
        <v>1842</v>
      </c>
      <c r="E35" s="43">
        <v>2025</v>
      </c>
      <c r="F35" s="43">
        <v>957.84</v>
      </c>
      <c r="G35" s="43">
        <v>2025</v>
      </c>
      <c r="H35" s="43">
        <v>2025</v>
      </c>
    </row>
    <row r="36" spans="1:10" x14ac:dyDescent="0.25">
      <c r="A36" s="73" t="s">
        <v>730</v>
      </c>
      <c r="B36" s="73" t="s">
        <v>377</v>
      </c>
      <c r="C36" s="43">
        <v>3114</v>
      </c>
      <c r="D36" s="43">
        <v>3201.91</v>
      </c>
      <c r="E36" s="43">
        <v>3114</v>
      </c>
      <c r="F36" s="43">
        <v>1518.84</v>
      </c>
      <c r="G36" s="43">
        <v>3114</v>
      </c>
      <c r="H36" s="43">
        <v>3254</v>
      </c>
    </row>
    <row r="37" spans="1:10" x14ac:dyDescent="0.25">
      <c r="A37" s="73" t="s">
        <v>731</v>
      </c>
      <c r="B37" s="73" t="s">
        <v>378</v>
      </c>
      <c r="C37" s="43">
        <v>13000</v>
      </c>
      <c r="D37" s="43">
        <v>12939</v>
      </c>
      <c r="E37" s="43">
        <v>13000</v>
      </c>
      <c r="F37" s="43">
        <v>6469.5</v>
      </c>
      <c r="G37" s="43">
        <v>13000</v>
      </c>
      <c r="H37" s="43">
        <v>13000</v>
      </c>
    </row>
    <row r="38" spans="1:10" x14ac:dyDescent="0.25">
      <c r="A38" s="73" t="s">
        <v>732</v>
      </c>
      <c r="B38" s="73" t="s">
        <v>379</v>
      </c>
      <c r="C38" s="43">
        <v>500</v>
      </c>
      <c r="D38" s="43">
        <v>586.30999999999995</v>
      </c>
      <c r="E38" s="43">
        <v>500</v>
      </c>
      <c r="F38" s="43">
        <v>578.08000000000004</v>
      </c>
      <c r="G38" s="43">
        <v>578</v>
      </c>
      <c r="H38" s="43">
        <v>1500</v>
      </c>
    </row>
    <row r="39" spans="1:10" x14ac:dyDescent="0.25">
      <c r="A39" s="73" t="s">
        <v>733</v>
      </c>
      <c r="B39" s="73" t="s">
        <v>381</v>
      </c>
      <c r="C39" s="43">
        <v>7300</v>
      </c>
      <c r="D39" s="43">
        <v>11568.17</v>
      </c>
      <c r="E39" s="43">
        <v>7000</v>
      </c>
      <c r="F39" s="43">
        <v>5619.98</v>
      </c>
      <c r="G39" s="43">
        <v>7000</v>
      </c>
      <c r="H39" s="43">
        <v>7000</v>
      </c>
    </row>
    <row r="40" spans="1:10" x14ac:dyDescent="0.25">
      <c r="A40" s="27"/>
      <c r="B40" s="27" t="s">
        <v>9</v>
      </c>
      <c r="C40" s="44">
        <f>SUM(C29:C39)</f>
        <v>46739</v>
      </c>
      <c r="D40" s="44">
        <f t="shared" ref="D40:H40" si="3">SUM(D29:D39)</f>
        <v>58483.979999999996</v>
      </c>
      <c r="E40" s="44">
        <f t="shared" si="3"/>
        <v>94439</v>
      </c>
      <c r="F40" s="44">
        <f t="shared" si="3"/>
        <v>54231.39</v>
      </c>
      <c r="G40" s="44">
        <f t="shared" si="3"/>
        <v>82987</v>
      </c>
      <c r="H40" s="44">
        <f t="shared" si="3"/>
        <v>95603</v>
      </c>
    </row>
    <row r="41" spans="1:10" x14ac:dyDescent="0.25">
      <c r="A41" s="73" t="s">
        <v>734</v>
      </c>
      <c r="B41" s="73" t="s">
        <v>735</v>
      </c>
      <c r="C41" s="43">
        <v>0</v>
      </c>
      <c r="D41" s="43">
        <v>0</v>
      </c>
      <c r="E41" s="43">
        <v>172000</v>
      </c>
      <c r="F41" s="43">
        <v>13253.53</v>
      </c>
      <c r="G41" s="43">
        <v>172000</v>
      </c>
      <c r="H41" s="43">
        <v>0</v>
      </c>
      <c r="I41" t="s">
        <v>736</v>
      </c>
    </row>
    <row r="42" spans="1:10" x14ac:dyDescent="0.25">
      <c r="A42" s="189" t="s">
        <v>737</v>
      </c>
      <c r="B42" s="73" t="s">
        <v>460</v>
      </c>
      <c r="C42" s="43">
        <v>360159</v>
      </c>
      <c r="D42" s="43">
        <v>327544.3</v>
      </c>
      <c r="E42" s="43">
        <v>0</v>
      </c>
      <c r="F42" s="43">
        <v>0</v>
      </c>
      <c r="G42" s="43">
        <v>0</v>
      </c>
      <c r="H42" s="43">
        <v>0</v>
      </c>
    </row>
    <row r="43" spans="1:10" ht="15.75" thickBot="1" x14ac:dyDescent="0.3">
      <c r="A43" s="74"/>
      <c r="B43" s="74" t="s">
        <v>47</v>
      </c>
      <c r="C43" s="75">
        <f t="shared" ref="C43:H43" si="4">SUM(C41:C42)</f>
        <v>360159</v>
      </c>
      <c r="D43" s="75">
        <f t="shared" si="4"/>
        <v>327544.3</v>
      </c>
      <c r="E43" s="75">
        <f t="shared" si="4"/>
        <v>172000</v>
      </c>
      <c r="F43" s="75">
        <f t="shared" si="4"/>
        <v>13253.53</v>
      </c>
      <c r="G43" s="75">
        <f t="shared" si="4"/>
        <v>172000</v>
      </c>
      <c r="H43" s="75">
        <f t="shared" si="4"/>
        <v>0</v>
      </c>
    </row>
    <row r="44" spans="1:10" ht="16.5" thickTop="1" thickBot="1" x14ac:dyDescent="0.3">
      <c r="A44" s="31"/>
      <c r="B44" s="31" t="s">
        <v>738</v>
      </c>
      <c r="C44" s="45">
        <f t="shared" ref="C44:H44" si="5">SUM(C8:C43)/2</f>
        <v>744599</v>
      </c>
      <c r="D44" s="45">
        <f t="shared" si="5"/>
        <v>725009.78</v>
      </c>
      <c r="E44" s="45">
        <f t="shared" si="5"/>
        <v>537562</v>
      </c>
      <c r="F44" s="45">
        <f t="shared" si="5"/>
        <v>217981.62000000008</v>
      </c>
      <c r="G44" s="45">
        <f t="shared" si="5"/>
        <v>540222</v>
      </c>
      <c r="H44" s="45">
        <f t="shared" si="5"/>
        <v>385519</v>
      </c>
    </row>
    <row r="45" spans="1:10" ht="15.75" thickTop="1" x14ac:dyDescent="0.25"/>
    <row r="47" spans="1:10" x14ac:dyDescent="0.25">
      <c r="J47" s="178"/>
    </row>
    <row r="53" spans="1:8" x14ac:dyDescent="0.25">
      <c r="A53" s="171" t="str">
        <f>A1</f>
        <v>CITY OF GAINESVILLE</v>
      </c>
      <c r="B53" s="171"/>
      <c r="C53" s="171"/>
      <c r="D53" s="171"/>
      <c r="E53" s="171"/>
      <c r="F53" s="171"/>
      <c r="G53" s="171"/>
      <c r="H53" s="171"/>
    </row>
    <row r="54" spans="1:8" x14ac:dyDescent="0.25">
      <c r="A54" s="171" t="s">
        <v>739</v>
      </c>
      <c r="B54" s="171"/>
      <c r="C54" s="171"/>
      <c r="D54" s="171"/>
      <c r="E54" s="171"/>
      <c r="F54" s="171"/>
      <c r="G54" s="171"/>
      <c r="H54" s="171"/>
    </row>
    <row r="55" spans="1:8" x14ac:dyDescent="0.25">
      <c r="A55" s="171" t="str">
        <f>A3</f>
        <v>SOLID WASTE FUND TRANSFER STATION</v>
      </c>
      <c r="B55" s="171"/>
      <c r="C55" s="171"/>
      <c r="D55" s="171"/>
      <c r="E55" s="171"/>
      <c r="F55" s="171"/>
      <c r="G55" s="171"/>
      <c r="H55" s="171"/>
    </row>
    <row r="56" spans="1:8" x14ac:dyDescent="0.25">
      <c r="A56" s="97"/>
      <c r="B56" s="97"/>
      <c r="C56" s="100"/>
      <c r="D56" s="100"/>
      <c r="E56" s="100"/>
      <c r="F56" s="100"/>
      <c r="G56" s="101"/>
      <c r="H56" s="101"/>
    </row>
    <row r="57" spans="1:8" x14ac:dyDescent="0.25">
      <c r="A57" s="97"/>
      <c r="B57" s="97"/>
      <c r="C57" s="100"/>
      <c r="D57" s="100"/>
      <c r="E57" s="100"/>
      <c r="F57" s="100"/>
      <c r="G57" s="101"/>
      <c r="H57" s="101"/>
    </row>
    <row r="58" spans="1:8" x14ac:dyDescent="0.25">
      <c r="A58" s="97"/>
      <c r="B58" s="97"/>
      <c r="C58" s="100"/>
      <c r="D58" s="100"/>
      <c r="E58" s="100"/>
      <c r="F58" s="100"/>
      <c r="G58" s="101"/>
      <c r="H58" s="101"/>
    </row>
    <row r="59" spans="1:8" x14ac:dyDescent="0.25">
      <c r="A59" s="97"/>
      <c r="B59" s="97"/>
      <c r="C59" s="100"/>
      <c r="D59" s="100"/>
      <c r="E59" s="100"/>
      <c r="F59" s="100"/>
      <c r="G59" s="101"/>
      <c r="H59" s="101"/>
    </row>
    <row r="60" spans="1:8" x14ac:dyDescent="0.25">
      <c r="A60" s="97"/>
      <c r="B60" s="97"/>
      <c r="C60" s="100"/>
      <c r="D60" s="100"/>
      <c r="E60" s="100"/>
      <c r="F60" s="100"/>
      <c r="G60" s="101"/>
      <c r="H60" s="101"/>
    </row>
    <row r="61" spans="1:8" x14ac:dyDescent="0.25">
      <c r="A61" s="97"/>
      <c r="B61" s="97"/>
      <c r="C61" s="100"/>
      <c r="D61" s="100"/>
      <c r="E61" s="100"/>
      <c r="F61" s="100"/>
      <c r="G61" s="101"/>
      <c r="H61" s="101"/>
    </row>
    <row r="62" spans="1:8" x14ac:dyDescent="0.25">
      <c r="A62" s="97"/>
      <c r="B62" s="97"/>
      <c r="C62" s="100"/>
      <c r="D62" s="100"/>
      <c r="E62" s="100"/>
      <c r="F62" s="100"/>
      <c r="G62" s="101"/>
      <c r="H62" s="101"/>
    </row>
    <row r="63" spans="1:8" x14ac:dyDescent="0.25">
      <c r="A63" s="97"/>
      <c r="B63" s="97"/>
      <c r="C63" s="100"/>
      <c r="D63" s="100"/>
      <c r="E63" s="100"/>
      <c r="F63" s="100"/>
      <c r="G63" s="101"/>
      <c r="H63" s="101"/>
    </row>
    <row r="64" spans="1:8" x14ac:dyDescent="0.25">
      <c r="A64" s="97"/>
      <c r="B64" s="97"/>
      <c r="C64" s="100"/>
      <c r="D64" s="100"/>
      <c r="E64" s="100"/>
      <c r="F64" s="100"/>
      <c r="G64" s="101"/>
      <c r="H64" s="101"/>
    </row>
    <row r="65" spans="1:8" x14ac:dyDescent="0.25">
      <c r="A65" s="97"/>
      <c r="B65" s="97"/>
      <c r="C65" s="100"/>
      <c r="D65" s="100"/>
      <c r="E65" s="100"/>
      <c r="F65" s="100"/>
      <c r="G65" s="101"/>
      <c r="H65" s="101"/>
    </row>
    <row r="66" spans="1:8" x14ac:dyDescent="0.25">
      <c r="A66" s="97"/>
      <c r="B66" s="97"/>
      <c r="C66" s="100"/>
      <c r="D66" s="100"/>
      <c r="E66" s="100"/>
      <c r="F66" s="100"/>
      <c r="G66" s="101"/>
      <c r="H66" s="101"/>
    </row>
    <row r="67" spans="1:8" x14ac:dyDescent="0.25">
      <c r="A67" s="97"/>
      <c r="B67" s="97"/>
      <c r="C67" s="100"/>
      <c r="D67" s="100"/>
      <c r="E67" s="100"/>
      <c r="F67" s="100"/>
      <c r="G67" s="101"/>
      <c r="H67" s="101"/>
    </row>
    <row r="68" spans="1:8" x14ac:dyDescent="0.25">
      <c r="A68" s="97"/>
      <c r="B68" s="97"/>
      <c r="C68" s="100"/>
      <c r="D68" s="100"/>
      <c r="E68" s="100"/>
      <c r="F68" s="100"/>
      <c r="G68" s="101"/>
      <c r="H68" s="101"/>
    </row>
    <row r="69" spans="1:8" x14ac:dyDescent="0.25">
      <c r="A69" s="97"/>
      <c r="B69" s="97"/>
      <c r="C69" s="100"/>
      <c r="D69" s="100"/>
      <c r="E69" s="100"/>
      <c r="F69" s="100"/>
      <c r="G69" s="101"/>
      <c r="H69" s="101"/>
    </row>
    <row r="70" spans="1:8" x14ac:dyDescent="0.25">
      <c r="A70" s="97"/>
      <c r="B70" s="97"/>
      <c r="C70" s="100"/>
      <c r="D70" s="100"/>
      <c r="E70" s="100"/>
      <c r="F70" s="100"/>
      <c r="G70" s="101"/>
      <c r="H70" s="101"/>
    </row>
    <row r="71" spans="1:8" x14ac:dyDescent="0.25">
      <c r="A71" s="97"/>
      <c r="B71" s="97"/>
      <c r="C71" s="100"/>
      <c r="D71" s="100"/>
      <c r="E71" s="100"/>
      <c r="F71" s="100"/>
      <c r="G71" s="101"/>
      <c r="H71" s="101"/>
    </row>
    <row r="72" spans="1:8" ht="15.75" thickBot="1" x14ac:dyDescent="0.3">
      <c r="A72" s="97"/>
      <c r="B72" s="97"/>
      <c r="C72" s="100"/>
      <c r="D72" s="100"/>
      <c r="E72" s="100"/>
      <c r="F72" s="100"/>
      <c r="G72" s="101"/>
      <c r="H72" s="101"/>
    </row>
    <row r="73" spans="1:8" ht="16.5" thickTop="1" thickBot="1" x14ac:dyDescent="0.3">
      <c r="A73" s="168" t="s">
        <v>494</v>
      </c>
      <c r="B73" s="169"/>
      <c r="C73" s="169"/>
      <c r="D73" s="169"/>
      <c r="E73" s="169"/>
      <c r="F73" s="169"/>
      <c r="G73" s="169"/>
      <c r="H73" s="170"/>
    </row>
    <row r="74" spans="1:8" ht="15.75" thickTop="1" x14ac:dyDescent="0.25">
      <c r="A74" s="97"/>
      <c r="B74" s="106"/>
      <c r="C74" s="107" t="str">
        <f t="shared" ref="C74:H75" si="6">C5</f>
        <v>2023-2024</v>
      </c>
      <c r="D74" s="107" t="str">
        <f t="shared" si="6"/>
        <v>2023-2024</v>
      </c>
      <c r="E74" s="107" t="str">
        <f t="shared" si="6"/>
        <v>2024-2025</v>
      </c>
      <c r="F74" s="107" t="str">
        <f t="shared" si="6"/>
        <v>2024-2025</v>
      </c>
      <c r="G74" s="107" t="str">
        <f t="shared" si="6"/>
        <v>2024-2025</v>
      </c>
      <c r="H74" s="107" t="str">
        <f t="shared" si="6"/>
        <v>2025-26</v>
      </c>
    </row>
    <row r="75" spans="1:8" x14ac:dyDescent="0.25">
      <c r="A75" s="97"/>
      <c r="B75" s="106"/>
      <c r="C75" s="107" t="str">
        <f t="shared" si="6"/>
        <v>REVISED</v>
      </c>
      <c r="D75" s="107" t="str">
        <f t="shared" si="6"/>
        <v>ACTUAL</v>
      </c>
      <c r="E75" s="107" t="str">
        <f t="shared" si="6"/>
        <v>ADOPTED</v>
      </c>
      <c r="F75" s="107" t="str">
        <f t="shared" si="6"/>
        <v>ACTUAL</v>
      </c>
      <c r="G75" s="107" t="str">
        <f t="shared" si="6"/>
        <v>REVISED</v>
      </c>
      <c r="H75" s="107" t="str">
        <f t="shared" si="6"/>
        <v>PROPOSED</v>
      </c>
    </row>
    <row r="76" spans="1:8" ht="15.75" thickBot="1" x14ac:dyDescent="0.3">
      <c r="A76" s="97"/>
      <c r="B76" s="108" t="s">
        <v>495</v>
      </c>
      <c r="C76" s="109"/>
      <c r="D76" s="109"/>
      <c r="E76" s="109" t="str">
        <f>E7</f>
        <v>BUDGET</v>
      </c>
      <c r="F76" s="109"/>
      <c r="G76" s="109" t="str">
        <f>G7</f>
        <v>BUDGET</v>
      </c>
      <c r="H76" s="109" t="str">
        <f>H7</f>
        <v>BUDGET</v>
      </c>
    </row>
    <row r="77" spans="1:8" ht="15.75" thickTop="1" x14ac:dyDescent="0.25">
      <c r="A77" s="97"/>
      <c r="B77" s="97" t="s">
        <v>496</v>
      </c>
      <c r="C77" s="100">
        <f>C17</f>
        <v>131051</v>
      </c>
      <c r="D77" s="100">
        <f t="shared" ref="D77:H77" si="7">D17</f>
        <v>127748.73999999999</v>
      </c>
      <c r="E77" s="100">
        <f t="shared" si="7"/>
        <v>135973</v>
      </c>
      <c r="F77" s="100">
        <f t="shared" si="7"/>
        <v>78319.22</v>
      </c>
      <c r="G77" s="100">
        <f t="shared" si="7"/>
        <v>153375</v>
      </c>
      <c r="H77" s="100">
        <f t="shared" si="7"/>
        <v>153766</v>
      </c>
    </row>
    <row r="78" spans="1:8" x14ac:dyDescent="0.25">
      <c r="A78" s="97"/>
      <c r="B78" s="97" t="s">
        <v>497</v>
      </c>
      <c r="C78" s="100">
        <f>C22</f>
        <v>50050</v>
      </c>
      <c r="D78" s="100">
        <f t="shared" ref="D78:H78" si="8">D22</f>
        <v>41996.4</v>
      </c>
      <c r="E78" s="100">
        <f t="shared" si="8"/>
        <v>53050</v>
      </c>
      <c r="F78" s="100">
        <f t="shared" si="8"/>
        <v>18377.63</v>
      </c>
      <c r="G78" s="100">
        <f t="shared" si="8"/>
        <v>44060</v>
      </c>
      <c r="H78" s="100">
        <f t="shared" si="8"/>
        <v>54050</v>
      </c>
    </row>
    <row r="79" spans="1:8" x14ac:dyDescent="0.25">
      <c r="A79" s="97"/>
      <c r="B79" s="97" t="s">
        <v>498</v>
      </c>
      <c r="C79" s="100">
        <f>C28</f>
        <v>156600</v>
      </c>
      <c r="D79" s="100">
        <f t="shared" ref="D79:H79" si="9">D28</f>
        <v>169236.36000000004</v>
      </c>
      <c r="E79" s="100">
        <f t="shared" si="9"/>
        <v>82100</v>
      </c>
      <c r="F79" s="100">
        <f t="shared" si="9"/>
        <v>53799.85</v>
      </c>
      <c r="G79" s="100">
        <f t="shared" si="9"/>
        <v>87800</v>
      </c>
      <c r="H79" s="100">
        <f t="shared" si="9"/>
        <v>82100</v>
      </c>
    </row>
    <row r="80" spans="1:8" x14ac:dyDescent="0.25">
      <c r="A80" s="97"/>
      <c r="B80" s="97" t="s">
        <v>499</v>
      </c>
      <c r="C80" s="100">
        <f>C40</f>
        <v>46739</v>
      </c>
      <c r="D80" s="100">
        <f t="shared" ref="D80:H80" si="10">D40</f>
        <v>58483.979999999996</v>
      </c>
      <c r="E80" s="100">
        <f t="shared" si="10"/>
        <v>94439</v>
      </c>
      <c r="F80" s="100">
        <f t="shared" si="10"/>
        <v>54231.39</v>
      </c>
      <c r="G80" s="100">
        <f t="shared" si="10"/>
        <v>82987</v>
      </c>
      <c r="H80" s="100">
        <f t="shared" si="10"/>
        <v>95603</v>
      </c>
    </row>
    <row r="81" spans="1:8" ht="15.75" thickBot="1" x14ac:dyDescent="0.3">
      <c r="A81" s="97"/>
      <c r="B81" s="97" t="s">
        <v>501</v>
      </c>
      <c r="C81" s="100">
        <f>C43</f>
        <v>360159</v>
      </c>
      <c r="D81" s="100">
        <f t="shared" ref="D81:H81" si="11">D43</f>
        <v>327544.3</v>
      </c>
      <c r="E81" s="100">
        <f t="shared" si="11"/>
        <v>172000</v>
      </c>
      <c r="F81" s="100">
        <f t="shared" si="11"/>
        <v>13253.53</v>
      </c>
      <c r="G81" s="100">
        <f t="shared" si="11"/>
        <v>172000</v>
      </c>
      <c r="H81" s="100">
        <f t="shared" si="11"/>
        <v>0</v>
      </c>
    </row>
    <row r="82" spans="1:8" ht="16.5" thickTop="1" thickBot="1" x14ac:dyDescent="0.3">
      <c r="A82" s="97"/>
      <c r="B82" s="110" t="s">
        <v>31</v>
      </c>
      <c r="C82" s="111">
        <f t="shared" ref="C82:H82" si="12">SUM(C77:C81)</f>
        <v>744599</v>
      </c>
      <c r="D82" s="111">
        <f t="shared" si="12"/>
        <v>725009.78</v>
      </c>
      <c r="E82" s="111">
        <f t="shared" si="12"/>
        <v>537562</v>
      </c>
      <c r="F82" s="111">
        <f t="shared" si="12"/>
        <v>217981.62000000002</v>
      </c>
      <c r="G82" s="111">
        <f t="shared" si="12"/>
        <v>540222</v>
      </c>
      <c r="H82" s="111">
        <f t="shared" si="12"/>
        <v>385519</v>
      </c>
    </row>
    <row r="83" spans="1:8" ht="16.5" thickTop="1" thickBot="1" x14ac:dyDescent="0.3">
      <c r="A83" s="97"/>
      <c r="B83" s="97"/>
      <c r="C83" s="100"/>
      <c r="D83" s="100"/>
      <c r="E83" s="100"/>
      <c r="F83" s="100"/>
      <c r="G83" s="101"/>
      <c r="H83" s="101"/>
    </row>
    <row r="84" spans="1:8" ht="16.5" thickTop="1" thickBot="1" x14ac:dyDescent="0.3">
      <c r="A84" s="168" t="s">
        <v>502</v>
      </c>
      <c r="B84" s="169"/>
      <c r="C84" s="169"/>
      <c r="D84" s="169"/>
      <c r="E84" s="169"/>
      <c r="F84" s="169"/>
      <c r="G84" s="169"/>
      <c r="H84" s="170"/>
    </row>
    <row r="85" spans="1:8" ht="15.75" thickTop="1" x14ac:dyDescent="0.25">
      <c r="A85" s="97"/>
      <c r="B85" s="112"/>
      <c r="C85" s="107"/>
      <c r="D85" s="107" t="s">
        <v>472</v>
      </c>
      <c r="E85" s="107" t="s">
        <v>472</v>
      </c>
      <c r="F85" s="107" t="s">
        <v>472</v>
      </c>
      <c r="G85" s="107" t="s">
        <v>509</v>
      </c>
      <c r="H85" s="107" t="s">
        <v>509</v>
      </c>
    </row>
    <row r="86" spans="1:8" ht="15.75" thickBot="1" x14ac:dyDescent="0.3">
      <c r="A86" s="97"/>
      <c r="B86" s="114"/>
      <c r="C86" s="115"/>
      <c r="D86" s="181">
        <f>'[9]68-23-38'!D60</f>
        <v>2022</v>
      </c>
      <c r="E86" s="181">
        <f>'[9]68-23-38'!E60</f>
        <v>2023</v>
      </c>
      <c r="F86" s="181">
        <f>'[9]68-23-38'!F60</f>
        <v>2024</v>
      </c>
      <c r="G86" s="181">
        <f>'[9]68-23-38'!G60</f>
        <v>2025</v>
      </c>
      <c r="H86" s="181">
        <f>'[9]68-23-38'!H60</f>
        <v>2026</v>
      </c>
    </row>
    <row r="87" spans="1:8" ht="15.75" thickTop="1" x14ac:dyDescent="0.25">
      <c r="A87" s="97"/>
      <c r="B87" s="97" t="s">
        <v>740</v>
      </c>
      <c r="C87" s="100"/>
      <c r="D87" s="100">
        <f>'[9]68-23-38'!D62</f>
        <v>1650</v>
      </c>
      <c r="E87" s="100">
        <f>'[9]68-23-38'!E62</f>
        <v>1660</v>
      </c>
      <c r="F87" s="100">
        <f>'[9]68-23-38'!F62</f>
        <v>1800</v>
      </c>
      <c r="G87" s="100">
        <f>'[9]68-23-38'!G62</f>
        <v>1934</v>
      </c>
      <c r="H87" s="100">
        <f>'[9]68-23-38'!H62</f>
        <v>0</v>
      </c>
    </row>
    <row r="88" spans="1:8" ht="15.75" thickBot="1" x14ac:dyDescent="0.3">
      <c r="A88" s="97"/>
      <c r="B88" s="95"/>
      <c r="C88" s="117"/>
      <c r="D88" s="117"/>
      <c r="E88" s="117"/>
      <c r="F88" s="118"/>
      <c r="G88" s="118"/>
      <c r="H88" s="118"/>
    </row>
    <row r="89" spans="1:8" ht="16.5" thickTop="1" thickBot="1" x14ac:dyDescent="0.3">
      <c r="A89" s="168" t="s">
        <v>505</v>
      </c>
      <c r="B89" s="169"/>
      <c r="C89" s="169"/>
      <c r="D89" s="169"/>
      <c r="E89" s="169"/>
      <c r="F89" s="169"/>
      <c r="G89" s="169"/>
      <c r="H89" s="170"/>
    </row>
    <row r="90" spans="1:8" ht="15.75" thickTop="1" x14ac:dyDescent="0.25">
      <c r="A90" s="97"/>
      <c r="B90" s="112"/>
      <c r="C90" s="107"/>
      <c r="D90" s="107" t="s">
        <v>472</v>
      </c>
      <c r="E90" s="107" t="s">
        <v>472</v>
      </c>
      <c r="F90" s="107" t="s">
        <v>472</v>
      </c>
      <c r="G90" s="107" t="s">
        <v>473</v>
      </c>
      <c r="H90" s="107" t="s">
        <v>473</v>
      </c>
    </row>
    <row r="91" spans="1:8" ht="15.75" thickBot="1" x14ac:dyDescent="0.3">
      <c r="A91" s="97"/>
      <c r="B91" s="108" t="str">
        <f>'[9]68-23-38'!B66</f>
        <v>POSITION</v>
      </c>
      <c r="C91" s="115"/>
      <c r="D91" s="181">
        <f>'[9]68-23-38'!D66</f>
        <v>2022</v>
      </c>
      <c r="E91" s="181">
        <f>'[9]68-23-38'!E66</f>
        <v>2023</v>
      </c>
      <c r="F91" s="181">
        <f>'[9]68-23-38'!F66</f>
        <v>2024</v>
      </c>
      <c r="G91" s="181">
        <f>'[9]68-23-38'!G66</f>
        <v>2025</v>
      </c>
      <c r="H91" s="181">
        <f>'[9]68-23-38'!H66</f>
        <v>2026</v>
      </c>
    </row>
    <row r="92" spans="1:8" ht="15.75" thickTop="1" x14ac:dyDescent="0.25">
      <c r="A92" s="97"/>
      <c r="B92" s="97" t="s">
        <v>741</v>
      </c>
      <c r="C92" s="97"/>
      <c r="D92" s="97"/>
      <c r="E92" s="97"/>
      <c r="F92" s="97"/>
      <c r="G92" s="101"/>
      <c r="H92" s="101"/>
    </row>
    <row r="93" spans="1:8" x14ac:dyDescent="0.25">
      <c r="A93" s="97"/>
      <c r="B93" s="97" t="s">
        <v>742</v>
      </c>
      <c r="C93" s="97"/>
      <c r="D93" s="97">
        <f>'[9]68-23-38'!D68</f>
        <v>1</v>
      </c>
      <c r="E93" s="97">
        <f>'[9]68-23-38'!E68</f>
        <v>1</v>
      </c>
      <c r="F93" s="97">
        <f>'[9]68-23-38'!F68</f>
        <v>2</v>
      </c>
      <c r="G93" s="97">
        <f>'[9]68-23-38'!G68</f>
        <v>2</v>
      </c>
      <c r="H93" s="97">
        <f>'[9]68-23-38'!H68</f>
        <v>0</v>
      </c>
    </row>
    <row r="94" spans="1:8" ht="15.75" thickBot="1" x14ac:dyDescent="0.3">
      <c r="A94" s="97"/>
      <c r="B94" s="135" t="s">
        <v>743</v>
      </c>
      <c r="C94" s="135"/>
      <c r="D94" s="135">
        <f>'[9]68-23-38'!D69</f>
        <v>1</v>
      </c>
      <c r="E94" s="135">
        <f>'[9]68-23-38'!E69</f>
        <v>1</v>
      </c>
      <c r="F94" s="135">
        <f>'[9]68-23-38'!F69</f>
        <v>0</v>
      </c>
      <c r="G94" s="135">
        <f>'[9]68-23-38'!G69</f>
        <v>0</v>
      </c>
      <c r="H94" s="135">
        <f>'[9]68-23-38'!H69</f>
        <v>0</v>
      </c>
    </row>
    <row r="95" spans="1:8" ht="15.75" thickTop="1" x14ac:dyDescent="0.25">
      <c r="A95" s="97"/>
      <c r="B95" s="97" t="s">
        <v>744</v>
      </c>
      <c r="C95" s="97"/>
      <c r="D95" s="101">
        <f>SUM(D93:D94)</f>
        <v>2</v>
      </c>
      <c r="E95" s="101">
        <f>SUM(E93:E94)</f>
        <v>2</v>
      </c>
      <c r="F95" s="101">
        <f>SUM(F93:F94)</f>
        <v>2</v>
      </c>
      <c r="G95" s="101">
        <f>SUM(G93:G94)</f>
        <v>2</v>
      </c>
      <c r="H95" s="101">
        <f>SUM(H93:H94)</f>
        <v>0</v>
      </c>
    </row>
    <row r="96" spans="1:8" x14ac:dyDescent="0.25">
      <c r="A96" s="97"/>
      <c r="C96" s="59"/>
      <c r="D96" s="59"/>
      <c r="E96" s="59"/>
      <c r="F96" s="59"/>
      <c r="G96" s="59"/>
      <c r="H96" s="59"/>
    </row>
    <row r="97" spans="1:8" x14ac:dyDescent="0.25">
      <c r="A97" s="97"/>
      <c r="B97" s="97"/>
      <c r="C97" s="100"/>
      <c r="D97" s="100"/>
      <c r="E97" s="100"/>
      <c r="F97" s="100"/>
      <c r="G97" s="101"/>
      <c r="H97" s="101"/>
    </row>
  </sheetData>
  <mergeCells count="9">
    <mergeCell ref="A73:H73"/>
    <mergeCell ref="A84:H84"/>
    <mergeCell ref="A89:H89"/>
    <mergeCell ref="A1:H1"/>
    <mergeCell ref="A2:H2"/>
    <mergeCell ref="A3:H3"/>
    <mergeCell ref="A53:H53"/>
    <mergeCell ref="A54:H54"/>
    <mergeCell ref="A55:H5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46"/>
  <sheetViews>
    <sheetView topLeftCell="A12" zoomScaleNormal="100" workbookViewId="0">
      <selection activeCell="G42" sqref="G42"/>
    </sheetView>
  </sheetViews>
  <sheetFormatPr defaultRowHeight="15" x14ac:dyDescent="0.25"/>
  <cols>
    <col min="1" max="1" width="12.85546875" customWidth="1"/>
    <col min="2" max="2" width="28.42578125" customWidth="1"/>
    <col min="3" max="3" width="9.5703125" customWidth="1"/>
    <col min="4" max="5" width="9.5703125" bestFit="1" customWidth="1"/>
    <col min="6" max="6" width="11.28515625" bestFit="1" customWidth="1"/>
    <col min="7" max="7" width="9.5703125" bestFit="1" customWidth="1"/>
    <col min="8" max="8" width="10.28515625" bestFit="1" customWidth="1"/>
  </cols>
  <sheetData>
    <row r="1" spans="1:8" x14ac:dyDescent="0.25">
      <c r="A1" s="161" t="s">
        <v>0</v>
      </c>
      <c r="B1" s="161"/>
      <c r="C1" s="161"/>
      <c r="D1" s="161"/>
      <c r="E1" s="161"/>
      <c r="F1" s="161"/>
      <c r="G1" s="161"/>
      <c r="H1" s="161"/>
    </row>
    <row r="2" spans="1:8" x14ac:dyDescent="0.25">
      <c r="A2" s="161" t="s">
        <v>483</v>
      </c>
      <c r="B2" s="161"/>
      <c r="C2" s="161"/>
      <c r="D2" s="161"/>
      <c r="E2" s="161"/>
      <c r="F2" s="161"/>
      <c r="G2" s="161"/>
      <c r="H2" s="161"/>
    </row>
    <row r="3" spans="1:8" x14ac:dyDescent="0.25">
      <c r="A3" s="161" t="s">
        <v>42</v>
      </c>
      <c r="B3" s="161"/>
      <c r="C3" s="161"/>
      <c r="D3" s="161"/>
      <c r="E3" s="161"/>
      <c r="F3" s="161"/>
      <c r="G3" s="161"/>
      <c r="H3" s="161"/>
    </row>
    <row r="4" spans="1:8" x14ac:dyDescent="0.25">
      <c r="A4" s="41"/>
      <c r="B4" s="41"/>
      <c r="C4" s="41"/>
      <c r="D4" s="41"/>
      <c r="E4" s="41"/>
      <c r="F4" s="41"/>
      <c r="G4" s="41"/>
    </row>
    <row r="5" spans="1:8" x14ac:dyDescent="0.25">
      <c r="A5" s="145" t="s">
        <v>2</v>
      </c>
      <c r="B5" s="145" t="s">
        <v>3</v>
      </c>
      <c r="C5" s="122" t="s">
        <v>469</v>
      </c>
      <c r="D5" s="122" t="s">
        <v>469</v>
      </c>
      <c r="E5" s="122" t="s">
        <v>470</v>
      </c>
      <c r="F5" s="122" t="s">
        <v>470</v>
      </c>
      <c r="G5" s="122" t="s">
        <v>470</v>
      </c>
      <c r="H5" s="122" t="s">
        <v>55</v>
      </c>
    </row>
    <row r="6" spans="1:8" x14ac:dyDescent="0.25">
      <c r="A6" s="145" t="s">
        <v>4</v>
      </c>
      <c r="B6" s="145"/>
      <c r="C6" s="122" t="s">
        <v>471</v>
      </c>
      <c r="D6" s="122" t="s">
        <v>472</v>
      </c>
      <c r="E6" s="122" t="s">
        <v>473</v>
      </c>
      <c r="F6" s="122" t="s">
        <v>472</v>
      </c>
      <c r="G6" s="122" t="s">
        <v>471</v>
      </c>
      <c r="H6" s="124" t="s">
        <v>474</v>
      </c>
    </row>
    <row r="7" spans="1:8" ht="15.75" thickBot="1" x14ac:dyDescent="0.3">
      <c r="A7" s="145" t="s">
        <v>5</v>
      </c>
      <c r="B7" s="145"/>
      <c r="C7" s="126" t="s">
        <v>11</v>
      </c>
      <c r="D7" s="126"/>
      <c r="E7" s="126" t="s">
        <v>14</v>
      </c>
      <c r="F7" s="126" t="s">
        <v>475</v>
      </c>
      <c r="G7" s="126" t="s">
        <v>14</v>
      </c>
      <c r="H7" s="126" t="s">
        <v>14</v>
      </c>
    </row>
    <row r="8" spans="1:8" ht="15.75" thickTop="1" x14ac:dyDescent="0.25">
      <c r="A8" s="88" t="s">
        <v>61</v>
      </c>
      <c r="B8" s="36" t="s">
        <v>419</v>
      </c>
      <c r="C8" s="42">
        <v>83900</v>
      </c>
      <c r="D8" s="42">
        <v>86357.19</v>
      </c>
      <c r="E8" s="42">
        <v>87000</v>
      </c>
      <c r="F8" s="42">
        <v>67764.14</v>
      </c>
      <c r="G8" s="42">
        <v>85955</v>
      </c>
      <c r="H8" s="42">
        <v>87000</v>
      </c>
    </row>
    <row r="9" spans="1:8" x14ac:dyDescent="0.25">
      <c r="A9" s="76" t="s">
        <v>62</v>
      </c>
      <c r="B9" s="25" t="s">
        <v>420</v>
      </c>
      <c r="C9" s="50">
        <v>2775341</v>
      </c>
      <c r="D9" s="50">
        <v>2893574.54</v>
      </c>
      <c r="E9" s="50">
        <v>2806000</v>
      </c>
      <c r="F9" s="50">
        <v>1394690.01</v>
      </c>
      <c r="G9" s="50">
        <v>2806000</v>
      </c>
      <c r="H9" s="50">
        <v>2946300</v>
      </c>
    </row>
    <row r="10" spans="1:8" x14ac:dyDescent="0.25">
      <c r="A10" s="76" t="s">
        <v>63</v>
      </c>
      <c r="B10" s="25" t="s">
        <v>421</v>
      </c>
      <c r="C10" s="69">
        <v>1490000</v>
      </c>
      <c r="D10" s="50">
        <v>1585328.31</v>
      </c>
      <c r="E10" s="50">
        <v>1534700</v>
      </c>
      <c r="F10" s="50">
        <v>746774.9</v>
      </c>
      <c r="G10" s="50">
        <v>1534700</v>
      </c>
      <c r="H10" s="71">
        <v>1611435</v>
      </c>
    </row>
    <row r="11" spans="1:8" x14ac:dyDescent="0.25">
      <c r="A11" s="76" t="s">
        <v>64</v>
      </c>
      <c r="B11" s="25" t="s">
        <v>422</v>
      </c>
      <c r="C11" s="69">
        <v>550000</v>
      </c>
      <c r="D11" s="50">
        <v>601821.11</v>
      </c>
      <c r="E11" s="50">
        <v>565500</v>
      </c>
      <c r="F11" s="50">
        <v>290567.71999999997</v>
      </c>
      <c r="G11" s="50">
        <v>565500</v>
      </c>
      <c r="H11" s="71">
        <v>593775</v>
      </c>
    </row>
    <row r="12" spans="1:8" x14ac:dyDescent="0.25">
      <c r="A12" s="76" t="s">
        <v>65</v>
      </c>
      <c r="B12" s="25" t="s">
        <v>423</v>
      </c>
      <c r="C12" s="69">
        <v>0</v>
      </c>
      <c r="D12" s="50">
        <v>12373.3</v>
      </c>
      <c r="E12" s="50">
        <v>0</v>
      </c>
      <c r="F12" s="50">
        <v>0</v>
      </c>
      <c r="G12" s="50">
        <v>0</v>
      </c>
      <c r="H12" s="71">
        <v>0</v>
      </c>
    </row>
    <row r="13" spans="1:8" x14ac:dyDescent="0.25">
      <c r="A13" s="76" t="s">
        <v>66</v>
      </c>
      <c r="B13" s="25" t="s">
        <v>424</v>
      </c>
      <c r="C13" s="69">
        <v>0</v>
      </c>
      <c r="D13" s="50">
        <v>43.17</v>
      </c>
      <c r="E13" s="50">
        <v>0</v>
      </c>
      <c r="F13" s="50">
        <v>2478.39</v>
      </c>
      <c r="G13" s="50">
        <v>0</v>
      </c>
      <c r="H13" s="71">
        <v>0</v>
      </c>
    </row>
    <row r="14" spans="1:8" x14ac:dyDescent="0.25">
      <c r="A14" s="76" t="s">
        <v>67</v>
      </c>
      <c r="B14" s="25" t="s">
        <v>425</v>
      </c>
      <c r="C14" s="69">
        <v>10000</v>
      </c>
      <c r="D14" s="50">
        <v>3522.01</v>
      </c>
      <c r="E14" s="50">
        <v>10000</v>
      </c>
      <c r="F14" s="50">
        <v>16768.349999999999</v>
      </c>
      <c r="G14" s="146">
        <v>16768</v>
      </c>
      <c r="H14" s="71">
        <v>10500</v>
      </c>
    </row>
    <row r="15" spans="1:8" x14ac:dyDescent="0.25">
      <c r="A15" s="27" t="s">
        <v>5</v>
      </c>
      <c r="B15" s="27" t="s">
        <v>51</v>
      </c>
      <c r="C15" s="86">
        <f>SUM(C8:C14)</f>
        <v>4909241</v>
      </c>
      <c r="D15" s="86">
        <f t="shared" ref="D15:H15" si="0">SUM(D8:D14)</f>
        <v>5183019.63</v>
      </c>
      <c r="E15" s="86">
        <f t="shared" si="0"/>
        <v>5003200</v>
      </c>
      <c r="F15" s="86">
        <f t="shared" si="0"/>
        <v>2519043.5099999998</v>
      </c>
      <c r="G15" s="86">
        <f t="shared" si="0"/>
        <v>5008923</v>
      </c>
      <c r="H15" s="86">
        <f t="shared" si="0"/>
        <v>5249010</v>
      </c>
    </row>
    <row r="16" spans="1:8" x14ac:dyDescent="0.25">
      <c r="A16" s="25" t="s">
        <v>68</v>
      </c>
      <c r="B16" s="25" t="s">
        <v>426</v>
      </c>
      <c r="C16" s="69">
        <v>2815450</v>
      </c>
      <c r="D16" s="71">
        <v>3022046.9</v>
      </c>
      <c r="E16" s="71">
        <v>2900000</v>
      </c>
      <c r="F16" s="71">
        <v>1509756.65</v>
      </c>
      <c r="G16" s="71">
        <v>2900000</v>
      </c>
      <c r="H16" s="71">
        <v>3045000</v>
      </c>
    </row>
    <row r="17" spans="1:8" x14ac:dyDescent="0.25">
      <c r="A17" s="25" t="s">
        <v>69</v>
      </c>
      <c r="B17" s="25" t="s">
        <v>427</v>
      </c>
      <c r="C17" s="69">
        <v>968000</v>
      </c>
      <c r="D17" s="71">
        <v>1105488.74</v>
      </c>
      <c r="E17" s="71">
        <v>997040</v>
      </c>
      <c r="F17" s="71">
        <v>512002.18</v>
      </c>
      <c r="G17" s="71">
        <v>997040</v>
      </c>
      <c r="H17" s="71">
        <v>1046892</v>
      </c>
    </row>
    <row r="18" spans="1:8" x14ac:dyDescent="0.25">
      <c r="A18" s="25" t="s">
        <v>70</v>
      </c>
      <c r="B18" s="25" t="s">
        <v>428</v>
      </c>
      <c r="C18" s="69">
        <v>430628</v>
      </c>
      <c r="D18" s="71">
        <v>484407.08</v>
      </c>
      <c r="E18" s="71">
        <v>443547</v>
      </c>
      <c r="F18" s="71">
        <v>232987.39</v>
      </c>
      <c r="G18" s="71">
        <v>443547</v>
      </c>
      <c r="H18" s="71">
        <v>465724</v>
      </c>
    </row>
    <row r="19" spans="1:8" x14ac:dyDescent="0.25">
      <c r="A19" s="25" t="s">
        <v>71</v>
      </c>
      <c r="B19" s="25" t="s">
        <v>429</v>
      </c>
      <c r="C19" s="69">
        <v>3000</v>
      </c>
      <c r="D19" s="71">
        <v>4772.2</v>
      </c>
      <c r="E19" s="71">
        <v>3000</v>
      </c>
      <c r="F19" s="71">
        <v>3267.33</v>
      </c>
      <c r="G19" s="71">
        <v>3000</v>
      </c>
      <c r="H19" s="71">
        <v>3150</v>
      </c>
    </row>
    <row r="20" spans="1:8" x14ac:dyDescent="0.25">
      <c r="A20" s="25" t="s">
        <v>72</v>
      </c>
      <c r="B20" s="25" t="s">
        <v>430</v>
      </c>
      <c r="C20" s="69">
        <v>302500</v>
      </c>
      <c r="D20" s="71">
        <v>282044.32</v>
      </c>
      <c r="E20" s="71">
        <v>311575</v>
      </c>
      <c r="F20" s="71">
        <v>153343.25</v>
      </c>
      <c r="G20" s="71">
        <v>311575</v>
      </c>
      <c r="H20" s="71">
        <v>327154</v>
      </c>
    </row>
    <row r="21" spans="1:8" x14ac:dyDescent="0.25">
      <c r="A21" s="25" t="s">
        <v>73</v>
      </c>
      <c r="B21" s="25" t="s">
        <v>431</v>
      </c>
      <c r="C21" s="69">
        <v>10000</v>
      </c>
      <c r="D21" s="71">
        <v>15973.97</v>
      </c>
      <c r="E21" s="71">
        <v>6798</v>
      </c>
      <c r="F21" s="71">
        <v>6604.27</v>
      </c>
      <c r="G21" s="71">
        <v>6798</v>
      </c>
      <c r="H21" s="71">
        <v>7138</v>
      </c>
    </row>
    <row r="22" spans="1:8" x14ac:dyDescent="0.25">
      <c r="A22" s="73" t="s">
        <v>74</v>
      </c>
      <c r="B22" s="73" t="s">
        <v>432</v>
      </c>
      <c r="C22" s="71">
        <v>5500</v>
      </c>
      <c r="D22" s="71">
        <v>6187.5</v>
      </c>
      <c r="E22" s="71">
        <v>5665</v>
      </c>
      <c r="F22" s="71">
        <v>4248.75</v>
      </c>
      <c r="G22" s="71">
        <v>5665</v>
      </c>
      <c r="H22" s="71">
        <v>5948</v>
      </c>
    </row>
    <row r="23" spans="1:8" x14ac:dyDescent="0.25">
      <c r="A23" s="27"/>
      <c r="B23" s="27" t="s">
        <v>52</v>
      </c>
      <c r="C23" s="86">
        <f>SUM(C16:C22)</f>
        <v>4535078</v>
      </c>
      <c r="D23" s="86">
        <f t="shared" ref="D23:H23" si="1">SUM(D16:D22)</f>
        <v>4920920.71</v>
      </c>
      <c r="E23" s="86">
        <f t="shared" si="1"/>
        <v>4667625</v>
      </c>
      <c r="F23" s="86">
        <f t="shared" si="1"/>
        <v>2422209.8199999998</v>
      </c>
      <c r="G23" s="86">
        <f t="shared" si="1"/>
        <v>4667625</v>
      </c>
      <c r="H23" s="86">
        <f t="shared" si="1"/>
        <v>4901006</v>
      </c>
    </row>
    <row r="24" spans="1:8" x14ac:dyDescent="0.25">
      <c r="A24" s="25" t="s">
        <v>75</v>
      </c>
      <c r="B24" s="25" t="s">
        <v>433</v>
      </c>
      <c r="C24" s="69">
        <v>2500</v>
      </c>
      <c r="D24" s="71">
        <v>3111.25</v>
      </c>
      <c r="E24" s="71">
        <v>2500</v>
      </c>
      <c r="F24" s="71">
        <v>1786.71</v>
      </c>
      <c r="G24" s="71">
        <v>2500</v>
      </c>
      <c r="H24" s="71">
        <v>2500</v>
      </c>
    </row>
    <row r="25" spans="1:8" x14ac:dyDescent="0.25">
      <c r="A25" s="25" t="s">
        <v>78</v>
      </c>
      <c r="B25" s="25" t="s">
        <v>436</v>
      </c>
      <c r="C25" s="69">
        <v>44886</v>
      </c>
      <c r="D25" s="71">
        <v>39965.620000000003</v>
      </c>
      <c r="E25" s="71">
        <v>44886</v>
      </c>
      <c r="F25" s="71">
        <v>21458.86</v>
      </c>
      <c r="G25" s="71">
        <v>44886</v>
      </c>
      <c r="H25" s="71">
        <v>44886</v>
      </c>
    </row>
    <row r="26" spans="1:8" x14ac:dyDescent="0.25">
      <c r="A26" s="25" t="s">
        <v>79</v>
      </c>
      <c r="B26" s="25" t="s">
        <v>437</v>
      </c>
      <c r="C26" s="69">
        <v>35000</v>
      </c>
      <c r="D26" s="71">
        <v>60778.8</v>
      </c>
      <c r="E26" s="71">
        <v>35000</v>
      </c>
      <c r="F26" s="71">
        <v>28465.919999999998</v>
      </c>
      <c r="G26" s="71">
        <v>35000</v>
      </c>
      <c r="H26" s="71">
        <v>35000</v>
      </c>
    </row>
    <row r="27" spans="1:8" x14ac:dyDescent="0.25">
      <c r="A27" s="25" t="s">
        <v>80</v>
      </c>
      <c r="B27" s="25" t="s">
        <v>438</v>
      </c>
      <c r="C27" s="69">
        <v>64000</v>
      </c>
      <c r="D27" s="71">
        <v>57842.55</v>
      </c>
      <c r="E27" s="71">
        <v>64000</v>
      </c>
      <c r="F27" s="71">
        <v>29794.400000000001</v>
      </c>
      <c r="G27" s="71">
        <v>64000</v>
      </c>
      <c r="H27" s="71">
        <v>64000</v>
      </c>
    </row>
    <row r="28" spans="1:8" x14ac:dyDescent="0.25">
      <c r="A28" s="25" t="s">
        <v>76</v>
      </c>
      <c r="B28" s="25" t="s">
        <v>434</v>
      </c>
      <c r="C28" s="69">
        <v>137000</v>
      </c>
      <c r="D28" s="71">
        <v>152513.09</v>
      </c>
      <c r="E28" s="71">
        <v>223392</v>
      </c>
      <c r="F28" s="71">
        <v>90545.12</v>
      </c>
      <c r="G28" s="71">
        <v>223392</v>
      </c>
      <c r="H28" s="71">
        <v>234562</v>
      </c>
    </row>
    <row r="29" spans="1:8" x14ac:dyDescent="0.25">
      <c r="A29" s="73" t="s">
        <v>478</v>
      </c>
      <c r="B29" s="73" t="s">
        <v>479</v>
      </c>
      <c r="C29" s="71">
        <v>0</v>
      </c>
      <c r="D29" s="71">
        <v>0</v>
      </c>
      <c r="E29" s="71">
        <v>0</v>
      </c>
      <c r="F29" s="71">
        <v>36.1</v>
      </c>
      <c r="G29" s="71">
        <v>0</v>
      </c>
      <c r="H29" s="71">
        <v>0</v>
      </c>
    </row>
    <row r="30" spans="1:8" x14ac:dyDescent="0.25">
      <c r="A30" s="25" t="s">
        <v>77</v>
      </c>
      <c r="B30" s="25" t="s">
        <v>435</v>
      </c>
      <c r="C30" s="69">
        <v>2000</v>
      </c>
      <c r="D30" s="71">
        <v>2125</v>
      </c>
      <c r="E30" s="71">
        <v>2000</v>
      </c>
      <c r="F30" s="71">
        <v>900</v>
      </c>
      <c r="G30" s="71">
        <v>2000</v>
      </c>
      <c r="H30" s="71">
        <v>2000</v>
      </c>
    </row>
    <row r="31" spans="1:8" x14ac:dyDescent="0.25">
      <c r="A31" s="25" t="s">
        <v>81</v>
      </c>
      <c r="B31" s="25" t="s">
        <v>439</v>
      </c>
      <c r="C31" s="69">
        <v>74000</v>
      </c>
      <c r="D31" s="71">
        <v>102187.19</v>
      </c>
      <c r="E31" s="71">
        <v>80000</v>
      </c>
      <c r="F31" s="71">
        <v>60872.18</v>
      </c>
      <c r="G31" s="71">
        <v>80000</v>
      </c>
      <c r="H31" s="71">
        <v>80000</v>
      </c>
    </row>
    <row r="32" spans="1:8" x14ac:dyDescent="0.25">
      <c r="A32" s="25" t="s">
        <v>82</v>
      </c>
      <c r="B32" s="25" t="s">
        <v>440</v>
      </c>
      <c r="C32" s="69">
        <v>50000</v>
      </c>
      <c r="D32" s="71">
        <v>85338.21</v>
      </c>
      <c r="E32" s="71">
        <v>50000</v>
      </c>
      <c r="F32" s="71">
        <v>44112.63</v>
      </c>
      <c r="G32" s="71">
        <v>50000</v>
      </c>
      <c r="H32" s="71">
        <v>50000</v>
      </c>
    </row>
    <row r="33" spans="1:8" x14ac:dyDescent="0.25">
      <c r="A33" s="27"/>
      <c r="B33" s="27" t="s">
        <v>53</v>
      </c>
      <c r="C33" s="44">
        <f>SUM(C24:C32)</f>
        <v>409386</v>
      </c>
      <c r="D33" s="44">
        <f t="shared" ref="D33:H33" si="2">SUM(D24:D32)</f>
        <v>503861.71000000008</v>
      </c>
      <c r="E33" s="44">
        <f t="shared" si="2"/>
        <v>501778</v>
      </c>
      <c r="F33" s="44">
        <f t="shared" si="2"/>
        <v>277971.92</v>
      </c>
      <c r="G33" s="44">
        <f t="shared" si="2"/>
        <v>501778</v>
      </c>
      <c r="H33" s="44">
        <f t="shared" si="2"/>
        <v>512948</v>
      </c>
    </row>
    <row r="34" spans="1:8" x14ac:dyDescent="0.25">
      <c r="A34" s="73" t="s">
        <v>85</v>
      </c>
      <c r="B34" s="73" t="s">
        <v>443</v>
      </c>
      <c r="C34" s="70">
        <v>2500</v>
      </c>
      <c r="D34" s="43">
        <v>2688.18</v>
      </c>
      <c r="E34" s="43">
        <v>2500</v>
      </c>
      <c r="F34" s="43">
        <v>1466.28</v>
      </c>
      <c r="G34" s="43">
        <v>2500</v>
      </c>
      <c r="H34" s="70">
        <v>2500</v>
      </c>
    </row>
    <row r="35" spans="1:8" x14ac:dyDescent="0.25">
      <c r="A35" s="25" t="s">
        <v>84</v>
      </c>
      <c r="B35" s="25" t="s">
        <v>442</v>
      </c>
      <c r="C35" s="70">
        <v>76650</v>
      </c>
      <c r="D35" s="70">
        <v>86821.38</v>
      </c>
      <c r="E35" s="70">
        <v>15000</v>
      </c>
      <c r="F35" s="70">
        <v>17543.86</v>
      </c>
      <c r="G35" s="70">
        <v>15000</v>
      </c>
      <c r="H35" s="70">
        <v>15000</v>
      </c>
    </row>
    <row r="36" spans="1:8" x14ac:dyDescent="0.25">
      <c r="A36" s="25" t="s">
        <v>83</v>
      </c>
      <c r="B36" s="25" t="s">
        <v>441</v>
      </c>
      <c r="C36" s="70">
        <v>220000</v>
      </c>
      <c r="D36" s="43">
        <v>330605.28999999998</v>
      </c>
      <c r="E36" s="43">
        <v>125000</v>
      </c>
      <c r="F36" s="43">
        <v>151949.01</v>
      </c>
      <c r="G36" s="43">
        <v>125000</v>
      </c>
      <c r="H36" s="70">
        <v>100000</v>
      </c>
    </row>
    <row r="37" spans="1:8" x14ac:dyDescent="0.25">
      <c r="A37" s="73" t="s">
        <v>476</v>
      </c>
      <c r="B37" s="73" t="s">
        <v>477</v>
      </c>
      <c r="C37" s="70">
        <v>31163</v>
      </c>
      <c r="D37" s="43">
        <v>31162.99</v>
      </c>
      <c r="E37" s="43">
        <v>0</v>
      </c>
      <c r="F37" s="43">
        <v>0</v>
      </c>
      <c r="G37" s="43">
        <v>0</v>
      </c>
      <c r="H37" s="70">
        <v>0</v>
      </c>
    </row>
    <row r="38" spans="1:8" hidden="1" x14ac:dyDescent="0.25">
      <c r="A38" s="73" t="s">
        <v>86</v>
      </c>
      <c r="B38" s="73" t="s">
        <v>444</v>
      </c>
      <c r="C38" s="70">
        <v>0</v>
      </c>
      <c r="D38" s="70">
        <v>0</v>
      </c>
      <c r="E38" s="43">
        <v>0</v>
      </c>
      <c r="F38" s="43">
        <v>0</v>
      </c>
      <c r="G38" s="43">
        <v>0</v>
      </c>
      <c r="H38" s="70">
        <v>0</v>
      </c>
    </row>
    <row r="39" spans="1:8" x14ac:dyDescent="0.25">
      <c r="A39" s="27"/>
      <c r="B39" s="27" t="s">
        <v>54</v>
      </c>
      <c r="C39" s="44">
        <f>SUM(C34:C38)</f>
        <v>330313</v>
      </c>
      <c r="D39" s="44">
        <f t="shared" ref="D39:H39" si="3">SUM(D34:D38)</f>
        <v>451277.83999999997</v>
      </c>
      <c r="E39" s="44">
        <f t="shared" si="3"/>
        <v>142500</v>
      </c>
      <c r="F39" s="44">
        <f t="shared" si="3"/>
        <v>170959.15000000002</v>
      </c>
      <c r="G39" s="44">
        <f t="shared" si="3"/>
        <v>142500</v>
      </c>
      <c r="H39" s="44">
        <f t="shared" si="3"/>
        <v>117500</v>
      </c>
    </row>
    <row r="40" spans="1:8" x14ac:dyDescent="0.25">
      <c r="A40" s="49" t="s">
        <v>445</v>
      </c>
      <c r="B40" s="49" t="s">
        <v>446</v>
      </c>
      <c r="C40" s="50">
        <v>329137</v>
      </c>
      <c r="D40" s="50">
        <v>329137.24</v>
      </c>
      <c r="E40" s="50">
        <v>328677</v>
      </c>
      <c r="F40" s="50">
        <v>293775.71000000002</v>
      </c>
      <c r="G40" s="50">
        <v>328677</v>
      </c>
      <c r="H40" s="50">
        <v>497241</v>
      </c>
    </row>
    <row r="41" spans="1:8" ht="15.75" thickBot="1" x14ac:dyDescent="0.3">
      <c r="A41" s="74"/>
      <c r="B41" s="74" t="s">
        <v>493</v>
      </c>
      <c r="C41" s="75">
        <f>SUM(C40)</f>
        <v>329137</v>
      </c>
      <c r="D41" s="75">
        <f t="shared" ref="D41:H41" si="4">SUM(D40)</f>
        <v>329137.24</v>
      </c>
      <c r="E41" s="75">
        <f t="shared" si="4"/>
        <v>328677</v>
      </c>
      <c r="F41" s="75">
        <f t="shared" si="4"/>
        <v>293775.71000000002</v>
      </c>
      <c r="G41" s="75">
        <f t="shared" si="4"/>
        <v>328677</v>
      </c>
      <c r="H41" s="75">
        <f t="shared" si="4"/>
        <v>497241</v>
      </c>
    </row>
    <row r="42" spans="1:8" ht="16.5" thickTop="1" thickBot="1" x14ac:dyDescent="0.3">
      <c r="A42" s="31"/>
      <c r="B42" s="31" t="s">
        <v>43</v>
      </c>
      <c r="C42" s="45">
        <f>SUM(C8:C41)/2</f>
        <v>10513155</v>
      </c>
      <c r="D42" s="45">
        <f t="shared" ref="D42:H42" si="5">SUM(D8:D41)/2</f>
        <v>11388217.129999999</v>
      </c>
      <c r="E42" s="45">
        <f t="shared" si="5"/>
        <v>10643780</v>
      </c>
      <c r="F42" s="45">
        <f t="shared" si="5"/>
        <v>5683960.1099999994</v>
      </c>
      <c r="G42" s="45">
        <f t="shared" si="5"/>
        <v>10649503</v>
      </c>
      <c r="H42" s="45">
        <f t="shared" si="5"/>
        <v>11277705</v>
      </c>
    </row>
    <row r="43" spans="1:8" ht="15.75" thickTop="1" x14ac:dyDescent="0.25"/>
    <row r="44" spans="1:8" x14ac:dyDescent="0.25">
      <c r="A44" s="89" t="s">
        <v>60</v>
      </c>
    </row>
    <row r="45" spans="1:8" x14ac:dyDescent="0.25">
      <c r="A45" s="160" t="s">
        <v>58</v>
      </c>
      <c r="B45" s="160"/>
      <c r="C45" s="160"/>
      <c r="D45" s="160"/>
      <c r="E45" s="160"/>
      <c r="F45" s="160"/>
      <c r="G45" s="160"/>
    </row>
    <row r="46" spans="1:8" x14ac:dyDescent="0.25">
      <c r="A46" s="89" t="s">
        <v>59</v>
      </c>
    </row>
  </sheetData>
  <mergeCells count="4">
    <mergeCell ref="A45:G45"/>
    <mergeCell ref="A1:H1"/>
    <mergeCell ref="A2:H2"/>
    <mergeCell ref="A3:H3"/>
  </mergeCells>
  <pageMargins left="0.7" right="0.7" top="0.75" bottom="0.75" header="0.3" footer="0.3"/>
  <pageSetup scale="8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06EE2-C92C-440E-8B0D-81CAFD4EE711}">
  <dimension ref="A1:H16"/>
  <sheetViews>
    <sheetView workbookViewId="0">
      <selection activeCell="N17" sqref="N17"/>
    </sheetView>
  </sheetViews>
  <sheetFormatPr defaultRowHeight="15" x14ac:dyDescent="0.25"/>
  <cols>
    <col min="1" max="1" width="13.5703125" customWidth="1"/>
    <col min="2" max="2" width="29.7109375" customWidth="1"/>
    <col min="3" max="5" width="9.5703125" bestFit="1" customWidth="1"/>
    <col min="6" max="6" width="11.28515625" bestFit="1" customWidth="1"/>
    <col min="7" max="7" width="9.5703125" bestFit="1" customWidth="1"/>
    <col min="8" max="8" width="10.28515625" bestFit="1" customWidth="1"/>
  </cols>
  <sheetData>
    <row r="1" spans="1:8" x14ac:dyDescent="0.25">
      <c r="A1" s="161" t="s">
        <v>0</v>
      </c>
      <c r="B1" s="161"/>
      <c r="C1" s="161"/>
      <c r="D1" s="161"/>
      <c r="E1" s="161"/>
      <c r="F1" s="161"/>
      <c r="G1" s="161"/>
      <c r="H1" s="161"/>
    </row>
    <row r="2" spans="1:8" x14ac:dyDescent="0.25">
      <c r="A2" s="161" t="s">
        <v>481</v>
      </c>
      <c r="B2" s="161"/>
      <c r="C2" s="161"/>
      <c r="D2" s="161"/>
      <c r="E2" s="161"/>
      <c r="F2" s="161"/>
      <c r="G2" s="161"/>
      <c r="H2" s="161"/>
    </row>
    <row r="3" spans="1:8" x14ac:dyDescent="0.25">
      <c r="A3" s="161" t="s">
        <v>745</v>
      </c>
      <c r="B3" s="161"/>
      <c r="C3" s="161"/>
      <c r="D3" s="161"/>
      <c r="E3" s="161"/>
      <c r="F3" s="161"/>
      <c r="G3" s="161"/>
      <c r="H3" s="161"/>
    </row>
    <row r="4" spans="1:8" x14ac:dyDescent="0.25">
      <c r="A4" s="182"/>
      <c r="B4" s="182"/>
      <c r="C4" s="182"/>
      <c r="D4" s="182"/>
      <c r="E4" s="182"/>
      <c r="F4" s="182"/>
      <c r="G4" s="182"/>
      <c r="H4" s="73"/>
    </row>
    <row r="5" spans="1:8" x14ac:dyDescent="0.25">
      <c r="A5" s="173" t="s">
        <v>2</v>
      </c>
      <c r="B5" s="173" t="s">
        <v>3</v>
      </c>
      <c r="C5" s="172" t="s">
        <v>469</v>
      </c>
      <c r="D5" s="172" t="s">
        <v>469</v>
      </c>
      <c r="E5" s="172" t="s">
        <v>470</v>
      </c>
      <c r="F5" s="172" t="s">
        <v>470</v>
      </c>
      <c r="G5" s="172" t="s">
        <v>470</v>
      </c>
      <c r="H5" s="172" t="s">
        <v>55</v>
      </c>
    </row>
    <row r="6" spans="1:8" x14ac:dyDescent="0.25">
      <c r="A6" s="173" t="s">
        <v>4</v>
      </c>
      <c r="B6" s="173"/>
      <c r="C6" s="172" t="s">
        <v>471</v>
      </c>
      <c r="D6" s="172" t="s">
        <v>472</v>
      </c>
      <c r="E6" s="172" t="s">
        <v>473</v>
      </c>
      <c r="F6" s="172" t="s">
        <v>472</v>
      </c>
      <c r="G6" s="172" t="s">
        <v>471</v>
      </c>
      <c r="H6" s="173" t="s">
        <v>474</v>
      </c>
    </row>
    <row r="7" spans="1:8" ht="15.75" thickBot="1" x14ac:dyDescent="0.3">
      <c r="A7" s="177" t="s">
        <v>5</v>
      </c>
      <c r="B7" s="177"/>
      <c r="C7" s="174" t="s">
        <v>11</v>
      </c>
      <c r="D7" s="174"/>
      <c r="E7" s="174" t="s">
        <v>14</v>
      </c>
      <c r="F7" s="174" t="s">
        <v>475</v>
      </c>
      <c r="G7" s="174" t="s">
        <v>14</v>
      </c>
      <c r="H7" s="174" t="s">
        <v>14</v>
      </c>
    </row>
    <row r="8" spans="1:8" ht="15.75" thickTop="1" x14ac:dyDescent="0.25">
      <c r="A8" s="73" t="s">
        <v>746</v>
      </c>
      <c r="B8" s="73" t="s">
        <v>392</v>
      </c>
      <c r="C8" s="43">
        <v>765131</v>
      </c>
      <c r="D8" s="43">
        <v>765131</v>
      </c>
      <c r="E8" s="43">
        <v>801857</v>
      </c>
      <c r="F8" s="43">
        <v>400928.52</v>
      </c>
      <c r="G8" s="43">
        <v>801857</v>
      </c>
      <c r="H8" s="43">
        <v>801857</v>
      </c>
    </row>
    <row r="9" spans="1:8" x14ac:dyDescent="0.25">
      <c r="A9" s="73" t="s">
        <v>746</v>
      </c>
      <c r="B9" s="73" t="s">
        <v>393</v>
      </c>
      <c r="C9" s="43">
        <v>223805</v>
      </c>
      <c r="D9" s="43">
        <v>223805</v>
      </c>
      <c r="E9" s="43">
        <v>292000</v>
      </c>
      <c r="F9" s="43">
        <v>145999.98000000001</v>
      </c>
      <c r="G9" s="43">
        <v>292000</v>
      </c>
      <c r="H9" s="43">
        <v>292000</v>
      </c>
    </row>
    <row r="10" spans="1:8" x14ac:dyDescent="0.25">
      <c r="A10" s="27"/>
      <c r="B10" s="27" t="s">
        <v>747</v>
      </c>
      <c r="C10" s="44">
        <f>SUM(C8:C9)</f>
        <v>988936</v>
      </c>
      <c r="D10" s="44">
        <f t="shared" ref="D10:H10" si="0">SUM(D8:D9)</f>
        <v>988936</v>
      </c>
      <c r="E10" s="44">
        <f t="shared" si="0"/>
        <v>1093857</v>
      </c>
      <c r="F10" s="44">
        <f t="shared" si="0"/>
        <v>546928.5</v>
      </c>
      <c r="G10" s="44">
        <f t="shared" si="0"/>
        <v>1093857</v>
      </c>
      <c r="H10" s="44">
        <f t="shared" si="0"/>
        <v>1093857</v>
      </c>
    </row>
    <row r="11" spans="1:8" x14ac:dyDescent="0.25">
      <c r="A11" s="73" t="s">
        <v>748</v>
      </c>
      <c r="B11" s="73" t="s">
        <v>418</v>
      </c>
      <c r="C11" s="43">
        <v>0</v>
      </c>
      <c r="D11" s="43">
        <v>0</v>
      </c>
      <c r="E11" s="43">
        <v>0</v>
      </c>
      <c r="F11" s="43">
        <v>0</v>
      </c>
      <c r="G11" s="43">
        <v>100000</v>
      </c>
      <c r="H11" s="43">
        <v>0</v>
      </c>
    </row>
    <row r="12" spans="1:8" x14ac:dyDescent="0.25">
      <c r="A12" s="73" t="s">
        <v>749</v>
      </c>
      <c r="B12" s="73" t="s">
        <v>413</v>
      </c>
      <c r="C12" s="43">
        <v>31411</v>
      </c>
      <c r="D12" s="43">
        <v>31410.57</v>
      </c>
      <c r="E12" s="43">
        <v>31603</v>
      </c>
      <c r="F12" s="43">
        <v>31247.1</v>
      </c>
      <c r="G12" s="43">
        <v>31603</v>
      </c>
      <c r="H12" s="43">
        <f>'[6]2016 GO Refund and Improvement '!$B$19</f>
        <v>32018.0175624</v>
      </c>
    </row>
    <row r="13" spans="1:8" x14ac:dyDescent="0.25">
      <c r="A13" s="73" t="s">
        <v>750</v>
      </c>
      <c r="B13" s="73" t="s">
        <v>751</v>
      </c>
      <c r="C13" s="43">
        <v>234439</v>
      </c>
      <c r="D13" s="43">
        <v>234439.35</v>
      </c>
      <c r="E13" s="43">
        <v>234485</v>
      </c>
      <c r="F13" s="43">
        <v>195465.43</v>
      </c>
      <c r="G13" s="43">
        <v>234485</v>
      </c>
      <c r="H13" s="43">
        <f>'[6]2018 CO'!$B$7</f>
        <v>234393.80410000001</v>
      </c>
    </row>
    <row r="14" spans="1:8" ht="15.75" thickBot="1" x14ac:dyDescent="0.3">
      <c r="A14" s="29"/>
      <c r="B14" s="29" t="s">
        <v>752</v>
      </c>
      <c r="C14" s="190">
        <f t="shared" ref="C14:F14" si="1">SUM(C11:C13)</f>
        <v>265850</v>
      </c>
      <c r="D14" s="190">
        <f t="shared" si="1"/>
        <v>265849.92</v>
      </c>
      <c r="E14" s="190">
        <f t="shared" si="1"/>
        <v>266088</v>
      </c>
      <c r="F14" s="190">
        <f t="shared" si="1"/>
        <v>226712.53</v>
      </c>
      <c r="G14" s="190">
        <f>SUM(G11:G13)</f>
        <v>366088</v>
      </c>
      <c r="H14" s="190">
        <f>SUM(H11:H13)</f>
        <v>266411.82166240003</v>
      </c>
    </row>
    <row r="15" spans="1:8" ht="16.5" thickTop="1" thickBot="1" x14ac:dyDescent="0.3">
      <c r="A15" s="31"/>
      <c r="B15" s="31" t="s">
        <v>753</v>
      </c>
      <c r="C15" s="45">
        <f>SUM(C8:C14)/2</f>
        <v>1254786</v>
      </c>
      <c r="D15" s="45">
        <f t="shared" ref="D15:H15" si="2">SUM(D8:D14)/2</f>
        <v>1254785.92</v>
      </c>
      <c r="E15" s="45">
        <f t="shared" si="2"/>
        <v>1359945</v>
      </c>
      <c r="F15" s="45">
        <f t="shared" si="2"/>
        <v>773641.03</v>
      </c>
      <c r="G15" s="45">
        <f t="shared" si="2"/>
        <v>1459945</v>
      </c>
      <c r="H15" s="45">
        <f t="shared" si="2"/>
        <v>1360268.8216623999</v>
      </c>
    </row>
    <row r="16" spans="1:8" ht="15.75" thickTop="1" x14ac:dyDescent="0.25"/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E5502-F350-4E11-B2C2-5C929B7239E8}">
  <dimension ref="A1:G23"/>
  <sheetViews>
    <sheetView workbookViewId="0">
      <selection activeCell="M27" sqref="M27"/>
    </sheetView>
  </sheetViews>
  <sheetFormatPr defaultRowHeight="15" x14ac:dyDescent="0.25"/>
  <cols>
    <col min="1" max="1" width="32.28515625" customWidth="1"/>
    <col min="2" max="2" width="11.28515625" customWidth="1"/>
    <col min="3" max="4" width="9.7109375" customWidth="1"/>
    <col min="5" max="5" width="12" bestFit="1" customWidth="1"/>
    <col min="6" max="6" width="9.5703125" bestFit="1" customWidth="1"/>
    <col min="7" max="7" width="10.85546875" bestFit="1" customWidth="1"/>
  </cols>
  <sheetData>
    <row r="1" spans="1:7" s="191" customFormat="1" ht="12.75" x14ac:dyDescent="0.2">
      <c r="A1" s="161" t="s">
        <v>0</v>
      </c>
      <c r="B1" s="161"/>
      <c r="C1" s="161"/>
      <c r="D1" s="161"/>
      <c r="E1" s="161"/>
      <c r="F1" s="161"/>
      <c r="G1" s="161"/>
    </row>
    <row r="2" spans="1:7" s="191" customFormat="1" ht="12.75" x14ac:dyDescent="0.2">
      <c r="A2" s="161" t="s">
        <v>754</v>
      </c>
      <c r="B2" s="161"/>
      <c r="C2" s="161"/>
      <c r="D2" s="161"/>
      <c r="E2" s="161"/>
      <c r="F2" s="161"/>
      <c r="G2" s="161"/>
    </row>
    <row r="3" spans="1:7" s="191" customFormat="1" ht="12.75" x14ac:dyDescent="0.2">
      <c r="A3" s="161" t="s">
        <v>755</v>
      </c>
      <c r="B3" s="161"/>
      <c r="C3" s="161"/>
      <c r="D3" s="161"/>
      <c r="E3" s="161"/>
      <c r="F3" s="161"/>
      <c r="G3" s="161"/>
    </row>
    <row r="4" spans="1:7" s="191" customFormat="1" ht="12.75" x14ac:dyDescent="0.2">
      <c r="A4" s="148"/>
      <c r="B4" s="148"/>
      <c r="C4" s="148"/>
      <c r="D4" s="148"/>
      <c r="E4" s="148"/>
      <c r="F4" s="148"/>
    </row>
    <row r="5" spans="1:7" s="89" customFormat="1" ht="12" x14ac:dyDescent="0.2">
      <c r="A5" s="173"/>
      <c r="B5" s="172" t="s">
        <v>469</v>
      </c>
      <c r="C5" s="172" t="s">
        <v>469</v>
      </c>
      <c r="D5" s="172" t="s">
        <v>470</v>
      </c>
      <c r="E5" s="172" t="s">
        <v>470</v>
      </c>
      <c r="F5" s="172" t="s">
        <v>470</v>
      </c>
      <c r="G5" s="172" t="s">
        <v>55</v>
      </c>
    </row>
    <row r="6" spans="1:7" s="89" customFormat="1" ht="12" x14ac:dyDescent="0.2">
      <c r="A6" s="173"/>
      <c r="B6" s="172" t="s">
        <v>471</v>
      </c>
      <c r="C6" s="172" t="s">
        <v>472</v>
      </c>
      <c r="D6" s="172" t="s">
        <v>473</v>
      </c>
      <c r="E6" s="172" t="s">
        <v>472</v>
      </c>
      <c r="F6" s="172" t="s">
        <v>471</v>
      </c>
      <c r="G6" s="173" t="s">
        <v>474</v>
      </c>
    </row>
    <row r="7" spans="1:7" s="89" customFormat="1" ht="12.75" thickBot="1" x14ac:dyDescent="0.25">
      <c r="A7" s="173" t="s">
        <v>5</v>
      </c>
      <c r="B7" s="174" t="s">
        <v>11</v>
      </c>
      <c r="C7" s="174"/>
      <c r="D7" s="174" t="s">
        <v>14</v>
      </c>
      <c r="E7" s="174" t="s">
        <v>475</v>
      </c>
      <c r="F7" s="174" t="s">
        <v>14</v>
      </c>
      <c r="G7" s="174" t="s">
        <v>14</v>
      </c>
    </row>
    <row r="8" spans="1:7" ht="15.75" thickTop="1" x14ac:dyDescent="0.25">
      <c r="A8" s="36"/>
      <c r="B8" s="42"/>
      <c r="C8" s="42"/>
      <c r="D8" s="42"/>
      <c r="E8" s="42"/>
      <c r="F8" s="42"/>
    </row>
    <row r="9" spans="1:7" x14ac:dyDescent="0.25">
      <c r="A9" s="73" t="s">
        <v>39</v>
      </c>
      <c r="B9" s="43">
        <v>13799688</v>
      </c>
      <c r="C9" s="43">
        <v>13799688</v>
      </c>
      <c r="D9" s="43">
        <f>C18</f>
        <v>13029433.73</v>
      </c>
      <c r="E9" s="43">
        <v>13029434</v>
      </c>
      <c r="F9" s="43">
        <v>13029434</v>
      </c>
      <c r="G9" s="43">
        <f>F18</f>
        <v>12906466</v>
      </c>
    </row>
    <row r="10" spans="1:7" ht="15.75" thickBot="1" x14ac:dyDescent="0.3">
      <c r="A10" s="73" t="s">
        <v>40</v>
      </c>
      <c r="B10" s="43">
        <f>'[10]Storm Revenue'!C17</f>
        <v>1387617</v>
      </c>
      <c r="C10" s="43">
        <f>'[10]Storm Revenue'!D17</f>
        <v>1469822</v>
      </c>
      <c r="D10" s="43">
        <f>'[10]Storm Revenue'!E17</f>
        <v>1375618</v>
      </c>
      <c r="E10" s="43">
        <f>'[10]Storm Revenue'!F17</f>
        <v>862463.45</v>
      </c>
      <c r="F10" s="43">
        <f>'[10]Storm Revenue'!G17</f>
        <v>1375618</v>
      </c>
      <c r="G10" s="43">
        <f>'[10]Storm Revenue'!H17</f>
        <v>1380873.4699999997</v>
      </c>
    </row>
    <row r="11" spans="1:7" ht="16.5" thickTop="1" thickBot="1" x14ac:dyDescent="0.3">
      <c r="A11" s="31" t="s">
        <v>41</v>
      </c>
      <c r="B11" s="45">
        <f>SUM(B9:B10)</f>
        <v>15187305</v>
      </c>
      <c r="C11" s="45">
        <f t="shared" ref="C11:G11" si="0">SUM(C9:C10)</f>
        <v>15269510</v>
      </c>
      <c r="D11" s="45">
        <f t="shared" si="0"/>
        <v>14405051.73</v>
      </c>
      <c r="E11" s="45">
        <f t="shared" si="0"/>
        <v>13891897.449999999</v>
      </c>
      <c r="F11" s="45">
        <f t="shared" si="0"/>
        <v>14405052</v>
      </c>
      <c r="G11" s="45">
        <f t="shared" si="0"/>
        <v>14287339.469999999</v>
      </c>
    </row>
    <row r="12" spans="1:7" ht="15.75" thickTop="1" x14ac:dyDescent="0.25">
      <c r="A12" s="73"/>
      <c r="B12" s="43"/>
      <c r="C12" s="43"/>
      <c r="D12" s="43"/>
      <c r="E12" s="43"/>
      <c r="F12" s="43"/>
    </row>
    <row r="13" spans="1:7" x14ac:dyDescent="0.25">
      <c r="A13" s="73" t="s">
        <v>34</v>
      </c>
      <c r="B13" s="43"/>
      <c r="C13" s="43"/>
      <c r="D13" s="43"/>
      <c r="E13" s="43"/>
      <c r="F13" s="43"/>
    </row>
    <row r="14" spans="1:7" x14ac:dyDescent="0.25">
      <c r="A14" s="73" t="s">
        <v>756</v>
      </c>
      <c r="B14" s="43">
        <f>'[10]30-21'!C41</f>
        <v>541811</v>
      </c>
      <c r="C14" s="43">
        <f>'[10]30-21'!D41</f>
        <v>1026385.77</v>
      </c>
      <c r="D14" s="43">
        <f>'[10]30-21'!E41</f>
        <v>577761</v>
      </c>
      <c r="E14" s="43">
        <f>'[10]30-21'!F41</f>
        <v>48044.900000000009</v>
      </c>
      <c r="F14" s="43">
        <f>'[10]30-21'!G41</f>
        <v>577282</v>
      </c>
      <c r="G14" s="43">
        <f>'[10]30-21'!H41</f>
        <v>498716</v>
      </c>
    </row>
    <row r="15" spans="1:7" ht="15.75" thickBot="1" x14ac:dyDescent="0.3">
      <c r="A15" s="73" t="s">
        <v>757</v>
      </c>
      <c r="B15" s="43">
        <f>'[10]99-99'!C20</f>
        <v>901916</v>
      </c>
      <c r="C15" s="43">
        <f>'[10]99-99'!D20</f>
        <v>1213690.5</v>
      </c>
      <c r="D15" s="43">
        <f>'[10]99-99'!E20</f>
        <v>921304</v>
      </c>
      <c r="E15" s="43">
        <f>'[10]99-99'!F20</f>
        <v>691050.53</v>
      </c>
      <c r="F15" s="43">
        <f>'[10]99-99'!G20</f>
        <v>921304</v>
      </c>
      <c r="G15" s="43">
        <f>'[10]99-99'!H20</f>
        <v>879764.34750999999</v>
      </c>
    </row>
    <row r="16" spans="1:7" ht="16.5" thickTop="1" thickBot="1" x14ac:dyDescent="0.3">
      <c r="A16" s="31" t="s">
        <v>35</v>
      </c>
      <c r="B16" s="45">
        <f>SUM(B14:B15)</f>
        <v>1443727</v>
      </c>
      <c r="C16" s="45">
        <f t="shared" ref="C16:G16" si="1">SUM(C14:C15)</f>
        <v>2240076.27</v>
      </c>
      <c r="D16" s="45">
        <f t="shared" si="1"/>
        <v>1499065</v>
      </c>
      <c r="E16" s="45">
        <f t="shared" si="1"/>
        <v>739095.43</v>
      </c>
      <c r="F16" s="45">
        <f t="shared" si="1"/>
        <v>1498586</v>
      </c>
      <c r="G16" s="45">
        <f t="shared" si="1"/>
        <v>1378480.34751</v>
      </c>
    </row>
    <row r="17" spans="1:7" ht="15.75" thickTop="1" x14ac:dyDescent="0.25">
      <c r="A17" s="73"/>
      <c r="B17" s="43"/>
      <c r="C17" s="43"/>
      <c r="D17" s="43"/>
      <c r="E17" s="43"/>
      <c r="F17" s="43"/>
    </row>
    <row r="18" spans="1:7" x14ac:dyDescent="0.25">
      <c r="A18" s="73" t="s">
        <v>546</v>
      </c>
      <c r="B18" s="43">
        <f>B11-B16</f>
        <v>13743578</v>
      </c>
      <c r="C18" s="43">
        <f t="shared" ref="C18:G18" si="2">C11-C16</f>
        <v>13029433.73</v>
      </c>
      <c r="D18" s="43">
        <f t="shared" si="2"/>
        <v>12905986.73</v>
      </c>
      <c r="E18" s="43">
        <f t="shared" si="2"/>
        <v>13152802.02</v>
      </c>
      <c r="F18" s="43">
        <f t="shared" si="2"/>
        <v>12906466</v>
      </c>
      <c r="G18" s="43">
        <f t="shared" si="2"/>
        <v>12908859.122489998</v>
      </c>
    </row>
    <row r="19" spans="1:7" x14ac:dyDescent="0.25">
      <c r="A19" s="73"/>
      <c r="B19" s="43"/>
      <c r="C19" s="43"/>
      <c r="D19" s="43"/>
      <c r="E19" s="43"/>
      <c r="F19" s="43"/>
    </row>
    <row r="20" spans="1:7" x14ac:dyDescent="0.25">
      <c r="A20" s="73" t="s">
        <v>758</v>
      </c>
      <c r="B20" s="43"/>
      <c r="C20" s="43"/>
      <c r="D20" s="43"/>
      <c r="E20" s="43"/>
      <c r="F20" s="43"/>
    </row>
    <row r="21" spans="1:7" x14ac:dyDescent="0.25">
      <c r="A21" s="73" t="s">
        <v>547</v>
      </c>
      <c r="B21" s="43">
        <f>B18-B9</f>
        <v>-56110</v>
      </c>
      <c r="C21" s="43">
        <f t="shared" ref="C21:G21" si="3">C18-C9</f>
        <v>-770254.26999999955</v>
      </c>
      <c r="D21" s="43">
        <f t="shared" si="3"/>
        <v>-123447</v>
      </c>
      <c r="E21" s="43">
        <f t="shared" si="3"/>
        <v>123368.01999999955</v>
      </c>
      <c r="F21" s="43">
        <f t="shared" si="3"/>
        <v>-122968</v>
      </c>
      <c r="G21" s="43">
        <f t="shared" si="3"/>
        <v>2393.1224899981171</v>
      </c>
    </row>
    <row r="22" spans="1:7" x14ac:dyDescent="0.25">
      <c r="A22" s="73"/>
      <c r="B22" s="73"/>
      <c r="C22" s="73"/>
      <c r="D22" s="73"/>
      <c r="E22" s="73"/>
      <c r="F22" s="73"/>
    </row>
    <row r="23" spans="1:7" x14ac:dyDescent="0.25">
      <c r="A23" s="158"/>
      <c r="B23" s="158"/>
      <c r="C23" s="158"/>
      <c r="D23" s="158"/>
      <c r="E23" s="158"/>
      <c r="F23" s="158"/>
    </row>
  </sheetData>
  <mergeCells count="4">
    <mergeCell ref="A1:G1"/>
    <mergeCell ref="A2:G2"/>
    <mergeCell ref="A3:G3"/>
    <mergeCell ref="A23:F2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33E80-A691-43EA-9204-A507456317B8}">
  <dimension ref="A1:H82"/>
  <sheetViews>
    <sheetView topLeftCell="A7" workbookViewId="0">
      <selection activeCell="M23" sqref="M23"/>
    </sheetView>
  </sheetViews>
  <sheetFormatPr defaultRowHeight="15" x14ac:dyDescent="0.25"/>
  <cols>
    <col min="1" max="1" width="15" customWidth="1"/>
    <col min="2" max="2" width="32" customWidth="1"/>
    <col min="6" max="6" width="10.85546875" bestFit="1" customWidth="1"/>
    <col min="8" max="8" width="9.7109375" bestFit="1" customWidth="1"/>
  </cols>
  <sheetData>
    <row r="1" spans="1:8" x14ac:dyDescent="0.25">
      <c r="A1" s="164" t="s">
        <v>0</v>
      </c>
      <c r="B1" s="164"/>
      <c r="C1" s="164"/>
      <c r="D1" s="164"/>
      <c r="E1" s="164"/>
      <c r="F1" s="164"/>
      <c r="G1" s="164"/>
      <c r="H1" s="164"/>
    </row>
    <row r="2" spans="1:8" x14ac:dyDescent="0.25">
      <c r="A2" s="164" t="s">
        <v>759</v>
      </c>
      <c r="B2" s="164"/>
      <c r="C2" s="164"/>
      <c r="D2" s="164"/>
      <c r="E2" s="164"/>
      <c r="F2" s="164"/>
      <c r="G2" s="164"/>
      <c r="H2" s="164"/>
    </row>
    <row r="3" spans="1:8" x14ac:dyDescent="0.25">
      <c r="A3" s="164" t="s">
        <v>760</v>
      </c>
      <c r="B3" s="164"/>
      <c r="C3" s="164"/>
      <c r="D3" s="164"/>
      <c r="E3" s="164"/>
      <c r="F3" s="164"/>
      <c r="G3" s="164"/>
      <c r="H3" s="164"/>
    </row>
    <row r="4" spans="1:8" x14ac:dyDescent="0.25">
      <c r="A4" s="182"/>
      <c r="B4" s="182"/>
      <c r="C4" s="182"/>
      <c r="D4" s="182"/>
      <c r="E4" s="182"/>
      <c r="F4" s="182"/>
      <c r="G4" s="182"/>
    </row>
    <row r="5" spans="1:8" x14ac:dyDescent="0.25">
      <c r="A5" s="182" t="s">
        <v>2</v>
      </c>
      <c r="B5" s="182" t="s">
        <v>3</v>
      </c>
      <c r="C5" s="150" t="s">
        <v>469</v>
      </c>
      <c r="D5" s="150" t="s">
        <v>469</v>
      </c>
      <c r="E5" s="150" t="s">
        <v>470</v>
      </c>
      <c r="F5" s="150" t="s">
        <v>470</v>
      </c>
      <c r="G5" s="150" t="s">
        <v>470</v>
      </c>
      <c r="H5" s="150" t="s">
        <v>55</v>
      </c>
    </row>
    <row r="6" spans="1:8" x14ac:dyDescent="0.25">
      <c r="A6" s="182" t="s">
        <v>4</v>
      </c>
      <c r="B6" s="182"/>
      <c r="C6" s="150" t="s">
        <v>471</v>
      </c>
      <c r="D6" s="150" t="s">
        <v>472</v>
      </c>
      <c r="E6" s="150" t="s">
        <v>473</v>
      </c>
      <c r="F6" s="150" t="s">
        <v>472</v>
      </c>
      <c r="G6" s="150" t="s">
        <v>471</v>
      </c>
      <c r="H6" s="182" t="s">
        <v>474</v>
      </c>
    </row>
    <row r="7" spans="1:8" ht="15.75" thickBot="1" x14ac:dyDescent="0.3">
      <c r="A7" s="192" t="s">
        <v>5</v>
      </c>
      <c r="B7" s="192"/>
      <c r="C7" s="193" t="s">
        <v>11</v>
      </c>
      <c r="D7" s="193"/>
      <c r="E7" s="193" t="s">
        <v>14</v>
      </c>
      <c r="F7" s="193" t="s">
        <v>475</v>
      </c>
      <c r="G7" s="193" t="s">
        <v>14</v>
      </c>
      <c r="H7" s="193" t="s">
        <v>14</v>
      </c>
    </row>
    <row r="8" spans="1:8" ht="15.75" thickTop="1" x14ac:dyDescent="0.25">
      <c r="A8" s="73" t="s">
        <v>761</v>
      </c>
      <c r="B8" s="73" t="s">
        <v>762</v>
      </c>
      <c r="C8" s="43">
        <v>237500</v>
      </c>
      <c r="D8" s="43">
        <v>245915.89</v>
      </c>
      <c r="E8" s="43">
        <v>239000</v>
      </c>
      <c r="F8" s="43">
        <v>120296.1</v>
      </c>
      <c r="G8" s="43">
        <v>239000</v>
      </c>
      <c r="H8" s="43">
        <v>240000</v>
      </c>
    </row>
    <row r="9" spans="1:8" x14ac:dyDescent="0.25">
      <c r="A9" s="73" t="s">
        <v>763</v>
      </c>
      <c r="B9" s="73" t="s">
        <v>764</v>
      </c>
      <c r="C9" s="43">
        <v>684000</v>
      </c>
      <c r="D9" s="43">
        <v>735163.16</v>
      </c>
      <c r="E9" s="43">
        <v>688000</v>
      </c>
      <c r="F9" s="43">
        <v>350076.38</v>
      </c>
      <c r="G9" s="43">
        <v>688000</v>
      </c>
      <c r="H9" s="43">
        <v>693500</v>
      </c>
    </row>
    <row r="10" spans="1:8" x14ac:dyDescent="0.25">
      <c r="A10" s="73" t="s">
        <v>765</v>
      </c>
      <c r="B10" s="73" t="s">
        <v>766</v>
      </c>
      <c r="C10" s="43">
        <v>51000</v>
      </c>
      <c r="D10" s="43">
        <v>53682.559999999998</v>
      </c>
      <c r="E10" s="43">
        <v>51000</v>
      </c>
      <c r="F10" s="43">
        <v>25703.51</v>
      </c>
      <c r="G10" s="43">
        <v>51000</v>
      </c>
      <c r="H10" s="43">
        <v>51000</v>
      </c>
    </row>
    <row r="11" spans="1:8" x14ac:dyDescent="0.25">
      <c r="A11" s="73" t="s">
        <v>767</v>
      </c>
      <c r="B11" s="73" t="s">
        <v>768</v>
      </c>
      <c r="C11" s="43">
        <v>0</v>
      </c>
      <c r="D11" s="43">
        <v>-175.3</v>
      </c>
      <c r="E11" s="43">
        <v>0</v>
      </c>
      <c r="F11" s="43">
        <v>0</v>
      </c>
      <c r="G11" s="43">
        <v>0</v>
      </c>
      <c r="H11" s="43">
        <v>0</v>
      </c>
    </row>
    <row r="12" spans="1:8" x14ac:dyDescent="0.25">
      <c r="A12" s="73" t="s">
        <v>769</v>
      </c>
      <c r="B12" s="73" t="s">
        <v>440</v>
      </c>
      <c r="C12" s="43">
        <v>-15000</v>
      </c>
      <c r="D12" s="43">
        <v>-14909.31</v>
      </c>
      <c r="E12" s="43">
        <v>-15000</v>
      </c>
      <c r="F12" s="43">
        <v>-9378.16</v>
      </c>
      <c r="G12" s="43">
        <v>-15000</v>
      </c>
      <c r="H12" s="43">
        <v>-18000</v>
      </c>
    </row>
    <row r="13" spans="1:8" x14ac:dyDescent="0.25">
      <c r="A13" s="27"/>
      <c r="B13" s="27" t="s">
        <v>770</v>
      </c>
      <c r="C13" s="44">
        <f>SUM(C8:C12)</f>
        <v>957500</v>
      </c>
      <c r="D13" s="44">
        <f t="shared" ref="D13:H13" si="0">SUM(D8:D12)</f>
        <v>1019677</v>
      </c>
      <c r="E13" s="44">
        <f t="shared" si="0"/>
        <v>963000</v>
      </c>
      <c r="F13" s="44">
        <f t="shared" si="0"/>
        <v>486697.83</v>
      </c>
      <c r="G13" s="44">
        <f t="shared" si="0"/>
        <v>963000</v>
      </c>
      <c r="H13" s="44">
        <f t="shared" si="0"/>
        <v>966500</v>
      </c>
    </row>
    <row r="14" spans="1:8" x14ac:dyDescent="0.25">
      <c r="A14" s="194" t="s">
        <v>771</v>
      </c>
      <c r="B14" s="73" t="s">
        <v>441</v>
      </c>
      <c r="C14" s="43">
        <v>42000</v>
      </c>
      <c r="D14" s="43">
        <v>62028.65</v>
      </c>
      <c r="E14" s="43">
        <v>25000</v>
      </c>
      <c r="F14" s="43">
        <v>26355.53</v>
      </c>
      <c r="G14" s="43">
        <v>25000</v>
      </c>
      <c r="H14" s="43">
        <v>25000</v>
      </c>
    </row>
    <row r="15" spans="1:8" x14ac:dyDescent="0.25">
      <c r="A15" s="194" t="s">
        <v>772</v>
      </c>
      <c r="B15" s="73" t="s">
        <v>446</v>
      </c>
      <c r="C15" s="43">
        <v>388117</v>
      </c>
      <c r="D15" s="43">
        <v>388116.35</v>
      </c>
      <c r="E15" s="43">
        <v>387618</v>
      </c>
      <c r="F15" s="43">
        <v>349410.09</v>
      </c>
      <c r="G15" s="43">
        <v>387618</v>
      </c>
      <c r="H15" s="43">
        <f>'[6]I&amp;S Fund'!$C$37</f>
        <v>389373.47</v>
      </c>
    </row>
    <row r="16" spans="1:8" ht="15.75" thickBot="1" x14ac:dyDescent="0.3">
      <c r="A16" s="74"/>
      <c r="B16" s="74" t="s">
        <v>579</v>
      </c>
      <c r="C16" s="75">
        <f>SUM(C14:C15)</f>
        <v>430117</v>
      </c>
      <c r="D16" s="75">
        <f t="shared" ref="D16:H16" si="1">SUM(D14:D15)</f>
        <v>450145</v>
      </c>
      <c r="E16" s="75">
        <f t="shared" si="1"/>
        <v>412618</v>
      </c>
      <c r="F16" s="75">
        <f>SUM(F14:F15)</f>
        <v>375765.62</v>
      </c>
      <c r="G16" s="75">
        <f t="shared" si="1"/>
        <v>412618</v>
      </c>
      <c r="H16" s="75">
        <f t="shared" si="1"/>
        <v>414373.47</v>
      </c>
    </row>
    <row r="17" spans="1:8" ht="16.5" thickTop="1" thickBot="1" x14ac:dyDescent="0.3">
      <c r="A17" s="31"/>
      <c r="B17" s="31" t="s">
        <v>773</v>
      </c>
      <c r="C17" s="45">
        <f>SUM(C8:C16)/2</f>
        <v>1387617</v>
      </c>
      <c r="D17" s="45">
        <f t="shared" ref="D17:H17" si="2">SUM(D8:D16)/2</f>
        <v>1469822</v>
      </c>
      <c r="E17" s="45">
        <f t="shared" si="2"/>
        <v>1375618</v>
      </c>
      <c r="F17" s="45">
        <f t="shared" si="2"/>
        <v>862463.45</v>
      </c>
      <c r="G17" s="45">
        <f t="shared" si="2"/>
        <v>1375618</v>
      </c>
      <c r="H17" s="45">
        <f t="shared" si="2"/>
        <v>1380873.4699999997</v>
      </c>
    </row>
    <row r="18" spans="1:8" ht="15.75" thickTop="1" x14ac:dyDescent="0.25"/>
    <row r="23" spans="1:8" x14ac:dyDescent="0.25">
      <c r="A23" s="97"/>
      <c r="B23" s="157"/>
      <c r="C23" s="149" t="str">
        <f>A1</f>
        <v>CITY OF GAINESVILLE</v>
      </c>
      <c r="D23" s="157"/>
      <c r="E23" s="157"/>
      <c r="F23" s="157"/>
      <c r="G23" s="157"/>
      <c r="H23" s="157"/>
    </row>
    <row r="24" spans="1:8" x14ac:dyDescent="0.25">
      <c r="A24" s="97"/>
      <c r="B24" s="157"/>
      <c r="C24" s="149" t="str">
        <f>A2</f>
        <v>BUDGET 2025 - 2026</v>
      </c>
      <c r="D24" s="157"/>
      <c r="E24" s="157"/>
      <c r="F24" s="157"/>
      <c r="G24" s="157"/>
      <c r="H24" s="157"/>
    </row>
    <row r="25" spans="1:8" x14ac:dyDescent="0.25">
      <c r="A25" s="97"/>
      <c r="B25" s="157"/>
      <c r="C25" s="149" t="str">
        <f>A3</f>
        <v>STORMWATER UTILITY FUND REVENUES</v>
      </c>
      <c r="D25" s="157"/>
      <c r="E25" s="157"/>
      <c r="F25" s="157"/>
      <c r="G25" s="157"/>
      <c r="H25" s="157"/>
    </row>
    <row r="26" spans="1:8" x14ac:dyDescent="0.25">
      <c r="A26" s="97"/>
      <c r="B26" s="97"/>
      <c r="C26" s="119"/>
      <c r="D26" s="119"/>
      <c r="E26" s="119"/>
      <c r="F26" s="119"/>
      <c r="G26" s="119"/>
      <c r="H26" s="119"/>
    </row>
    <row r="27" spans="1:8" x14ac:dyDescent="0.25">
      <c r="A27" s="97"/>
      <c r="B27" s="97"/>
      <c r="C27" s="119"/>
      <c r="D27" s="119"/>
      <c r="E27" s="119"/>
      <c r="F27" s="119"/>
      <c r="G27" s="119"/>
      <c r="H27" s="119"/>
    </row>
    <row r="28" spans="1:8" x14ac:dyDescent="0.25">
      <c r="A28" s="97"/>
      <c r="B28" s="97"/>
      <c r="C28" s="119"/>
      <c r="D28" s="119"/>
      <c r="E28" s="119"/>
      <c r="F28" s="119"/>
      <c r="G28" s="119"/>
      <c r="H28" s="119"/>
    </row>
    <row r="29" spans="1:8" x14ac:dyDescent="0.25">
      <c r="A29" s="97"/>
      <c r="B29" s="97"/>
      <c r="C29" s="119"/>
      <c r="D29" s="119"/>
      <c r="E29" s="119"/>
      <c r="F29" s="119"/>
      <c r="G29" s="119"/>
      <c r="H29" s="119"/>
    </row>
    <row r="30" spans="1:8" x14ac:dyDescent="0.25">
      <c r="A30" s="97"/>
      <c r="B30" s="97"/>
      <c r="C30" s="119"/>
      <c r="D30" s="119"/>
      <c r="E30" s="119"/>
      <c r="F30" s="119"/>
      <c r="G30" s="119"/>
      <c r="H30" s="119"/>
    </row>
    <row r="31" spans="1:8" x14ac:dyDescent="0.25">
      <c r="A31" s="97"/>
      <c r="B31" s="97"/>
      <c r="C31" s="119"/>
      <c r="D31" s="119"/>
      <c r="E31" s="119"/>
      <c r="F31" s="119"/>
      <c r="G31" s="119"/>
      <c r="H31" s="119"/>
    </row>
    <row r="32" spans="1:8" x14ac:dyDescent="0.25">
      <c r="A32" s="97"/>
      <c r="B32" s="97"/>
      <c r="C32" s="119"/>
      <c r="D32" s="119"/>
      <c r="E32" s="119"/>
      <c r="F32" s="119"/>
      <c r="G32" s="119"/>
      <c r="H32" s="119"/>
    </row>
    <row r="33" spans="1:8" x14ac:dyDescent="0.25">
      <c r="A33" s="97"/>
      <c r="B33" s="97"/>
      <c r="C33" s="119"/>
      <c r="D33" s="119"/>
      <c r="E33" s="119"/>
      <c r="F33" s="119"/>
      <c r="G33" s="119"/>
      <c r="H33" s="119"/>
    </row>
    <row r="34" spans="1:8" x14ac:dyDescent="0.25">
      <c r="A34" s="97"/>
      <c r="B34" s="97"/>
      <c r="C34" s="119"/>
      <c r="D34" s="119"/>
      <c r="E34" s="119"/>
      <c r="F34" s="119"/>
      <c r="G34" s="119"/>
      <c r="H34" s="119"/>
    </row>
    <row r="35" spans="1:8" x14ac:dyDescent="0.25">
      <c r="A35" s="97"/>
      <c r="B35" s="97"/>
      <c r="C35" s="119"/>
      <c r="D35" s="119"/>
      <c r="E35" s="119"/>
      <c r="F35" s="119"/>
      <c r="G35" s="119"/>
      <c r="H35" s="119"/>
    </row>
    <row r="36" spans="1:8" x14ac:dyDescent="0.25">
      <c r="A36" s="97"/>
      <c r="B36" s="97"/>
      <c r="C36" s="119"/>
      <c r="D36" s="119"/>
      <c r="E36" s="119"/>
      <c r="F36" s="119"/>
      <c r="G36" s="119"/>
      <c r="H36" s="119"/>
    </row>
    <row r="37" spans="1:8" x14ac:dyDescent="0.25">
      <c r="A37" s="97"/>
      <c r="B37" s="97"/>
      <c r="C37" s="119"/>
      <c r="D37" s="119"/>
      <c r="E37" s="119"/>
      <c r="F37" s="119"/>
      <c r="G37" s="119"/>
      <c r="H37" s="119"/>
    </row>
    <row r="38" spans="1:8" x14ac:dyDescent="0.25">
      <c r="A38" s="97"/>
      <c r="B38" s="97"/>
      <c r="C38" s="119"/>
      <c r="D38" s="119"/>
      <c r="E38" s="119"/>
      <c r="F38" s="119"/>
      <c r="G38" s="119"/>
      <c r="H38" s="119"/>
    </row>
    <row r="39" spans="1:8" x14ac:dyDescent="0.25">
      <c r="A39" s="97"/>
      <c r="B39" s="97"/>
      <c r="C39" s="119"/>
      <c r="D39" s="119"/>
      <c r="E39" s="119"/>
      <c r="F39" s="119"/>
      <c r="G39" s="119"/>
      <c r="H39" s="119"/>
    </row>
    <row r="40" spans="1:8" x14ac:dyDescent="0.25">
      <c r="A40" s="97"/>
      <c r="B40" s="97"/>
      <c r="C40" s="119"/>
      <c r="D40" s="119"/>
      <c r="E40" s="119"/>
      <c r="F40" s="119"/>
      <c r="G40" s="119"/>
      <c r="H40" s="119"/>
    </row>
    <row r="41" spans="1:8" x14ac:dyDescent="0.25">
      <c r="A41" s="97"/>
      <c r="B41" s="97"/>
      <c r="C41" s="119"/>
      <c r="D41" s="119"/>
      <c r="E41" s="119"/>
      <c r="F41" s="119"/>
      <c r="G41" s="119"/>
      <c r="H41" s="119"/>
    </row>
    <row r="42" spans="1:8" x14ac:dyDescent="0.25">
      <c r="A42" s="97"/>
      <c r="B42" s="97"/>
      <c r="C42" s="119"/>
      <c r="D42" s="119"/>
      <c r="E42" s="119"/>
      <c r="F42" s="119"/>
      <c r="G42" s="119"/>
      <c r="H42" s="119"/>
    </row>
    <row r="43" spans="1:8" x14ac:dyDescent="0.25">
      <c r="A43" s="97"/>
      <c r="B43" s="97"/>
      <c r="C43" s="119"/>
      <c r="D43" s="119"/>
      <c r="E43" s="119"/>
      <c r="F43" s="119"/>
      <c r="G43" s="119"/>
      <c r="H43" s="119"/>
    </row>
    <row r="44" spans="1:8" x14ac:dyDescent="0.25">
      <c r="A44" s="97"/>
      <c r="B44" s="97"/>
      <c r="C44" s="119"/>
      <c r="D44" s="119"/>
      <c r="E44" s="119"/>
      <c r="F44" s="119"/>
      <c r="G44" s="119"/>
      <c r="H44" s="119"/>
    </row>
    <row r="45" spans="1:8" x14ac:dyDescent="0.25">
      <c r="A45" s="97"/>
      <c r="B45" s="97"/>
      <c r="C45" s="119"/>
      <c r="D45" s="119"/>
      <c r="E45" s="119"/>
      <c r="F45" s="119"/>
      <c r="G45" s="119"/>
      <c r="H45" s="119"/>
    </row>
    <row r="46" spans="1:8" x14ac:dyDescent="0.25">
      <c r="A46" s="97"/>
      <c r="B46" s="97"/>
      <c r="C46" s="119"/>
      <c r="D46" s="119"/>
      <c r="E46" s="119"/>
      <c r="F46" s="119"/>
      <c r="G46" s="119"/>
      <c r="H46" s="119"/>
    </row>
    <row r="47" spans="1:8" x14ac:dyDescent="0.25">
      <c r="A47" s="97"/>
      <c r="B47" s="97"/>
      <c r="C47" s="119"/>
      <c r="D47" s="119"/>
      <c r="E47" s="119"/>
      <c r="F47" s="119"/>
      <c r="G47" s="119"/>
      <c r="H47" s="119"/>
    </row>
    <row r="48" spans="1:8" x14ac:dyDescent="0.25">
      <c r="A48" s="97"/>
      <c r="B48" s="97"/>
      <c r="C48" s="119"/>
      <c r="D48" s="119"/>
      <c r="E48" s="119"/>
      <c r="F48" s="119"/>
      <c r="G48" s="119"/>
      <c r="H48" s="119"/>
    </row>
    <row r="49" spans="1:8" x14ac:dyDescent="0.25">
      <c r="A49" s="97"/>
      <c r="B49" s="97"/>
      <c r="C49" s="119"/>
      <c r="D49" s="119"/>
      <c r="E49" s="119"/>
      <c r="F49" s="119"/>
      <c r="G49" s="119"/>
      <c r="H49" s="119"/>
    </row>
    <row r="50" spans="1:8" x14ac:dyDescent="0.25">
      <c r="A50" s="97"/>
      <c r="B50" s="97"/>
      <c r="C50" s="119"/>
      <c r="D50" s="119"/>
      <c r="E50" s="119"/>
      <c r="F50" s="119"/>
      <c r="G50" s="119"/>
      <c r="H50" s="119"/>
    </row>
    <row r="51" spans="1:8" x14ac:dyDescent="0.25">
      <c r="A51" s="97"/>
      <c r="B51" s="97"/>
      <c r="C51" s="119"/>
      <c r="D51" s="119"/>
      <c r="E51" s="119"/>
      <c r="F51" s="119"/>
      <c r="G51" s="119"/>
      <c r="H51" s="119"/>
    </row>
    <row r="52" spans="1:8" x14ac:dyDescent="0.25">
      <c r="A52" s="97"/>
      <c r="B52" s="97"/>
      <c r="C52" s="119"/>
      <c r="D52" s="119"/>
      <c r="E52" s="119"/>
      <c r="F52" s="119"/>
      <c r="G52" s="119"/>
      <c r="H52" s="119"/>
    </row>
    <row r="53" spans="1:8" x14ac:dyDescent="0.25">
      <c r="A53" s="97"/>
      <c r="B53" s="97"/>
      <c r="C53" s="119"/>
      <c r="D53" s="119"/>
      <c r="E53" s="119"/>
      <c r="F53" s="119"/>
      <c r="G53" s="119"/>
      <c r="H53" s="119"/>
    </row>
    <row r="54" spans="1:8" x14ac:dyDescent="0.25">
      <c r="A54" s="97"/>
      <c r="B54" s="97"/>
      <c r="C54" s="119"/>
      <c r="D54" s="119"/>
      <c r="E54" s="119"/>
      <c r="F54" s="119"/>
      <c r="G54" s="119"/>
      <c r="H54" s="119"/>
    </row>
    <row r="55" spans="1:8" x14ac:dyDescent="0.25">
      <c r="A55" s="97"/>
      <c r="B55" s="97"/>
      <c r="C55" s="119"/>
      <c r="D55" s="119"/>
      <c r="E55" s="119"/>
      <c r="F55" s="119"/>
      <c r="G55" s="119"/>
      <c r="H55" s="119"/>
    </row>
    <row r="56" spans="1:8" x14ac:dyDescent="0.25">
      <c r="A56" s="97"/>
      <c r="B56" s="97"/>
      <c r="C56" s="119"/>
      <c r="D56" s="119"/>
      <c r="E56" s="119"/>
      <c r="F56" s="119"/>
      <c r="G56" s="119"/>
      <c r="H56" s="119"/>
    </row>
    <row r="57" spans="1:8" x14ac:dyDescent="0.25">
      <c r="A57" s="97"/>
      <c r="B57" s="97"/>
      <c r="C57" s="119"/>
      <c r="D57" s="119"/>
      <c r="E57" s="119"/>
      <c r="F57" s="119"/>
      <c r="G57" s="119"/>
      <c r="H57" s="119"/>
    </row>
    <row r="58" spans="1:8" x14ac:dyDescent="0.25">
      <c r="A58" s="97"/>
      <c r="B58" s="97"/>
      <c r="C58" s="119"/>
      <c r="D58" s="119"/>
      <c r="E58" s="119"/>
      <c r="F58" s="119"/>
      <c r="G58" s="119"/>
      <c r="H58" s="119"/>
    </row>
    <row r="59" spans="1:8" x14ac:dyDescent="0.25">
      <c r="A59" s="97"/>
      <c r="B59" s="97"/>
      <c r="C59" s="119"/>
      <c r="D59" s="119"/>
      <c r="E59" s="119"/>
      <c r="F59" s="119"/>
      <c r="G59" s="119"/>
      <c r="H59" s="119"/>
    </row>
    <row r="60" spans="1:8" x14ac:dyDescent="0.25">
      <c r="A60" s="97"/>
      <c r="B60" s="97"/>
      <c r="C60" s="119"/>
      <c r="D60" s="119"/>
      <c r="E60" s="119"/>
      <c r="F60" s="119"/>
      <c r="G60" s="119"/>
      <c r="H60" s="119"/>
    </row>
    <row r="61" spans="1:8" x14ac:dyDescent="0.25">
      <c r="A61" s="97"/>
      <c r="B61" s="97"/>
      <c r="C61" s="119"/>
      <c r="D61" s="119"/>
      <c r="E61" s="119"/>
      <c r="F61" s="119"/>
      <c r="G61" s="119"/>
      <c r="H61" s="119"/>
    </row>
    <row r="62" spans="1:8" x14ac:dyDescent="0.25">
      <c r="A62" s="97"/>
      <c r="B62" s="97"/>
      <c r="C62" s="119"/>
      <c r="D62" s="119"/>
      <c r="E62" s="119"/>
      <c r="F62" s="119"/>
      <c r="G62" s="119"/>
      <c r="H62" s="119"/>
    </row>
    <row r="63" spans="1:8" x14ac:dyDescent="0.25">
      <c r="A63" s="97"/>
      <c r="B63" s="97"/>
      <c r="C63" s="119"/>
      <c r="D63" s="119"/>
      <c r="E63" s="119"/>
      <c r="F63" s="119"/>
      <c r="G63" s="119"/>
      <c r="H63" s="119"/>
    </row>
    <row r="64" spans="1:8" x14ac:dyDescent="0.25">
      <c r="A64" s="97"/>
      <c r="B64" s="97"/>
      <c r="C64" s="119"/>
      <c r="D64" s="119"/>
      <c r="E64" s="119"/>
      <c r="F64" s="119"/>
      <c r="G64" s="119"/>
      <c r="H64" s="119"/>
    </row>
    <row r="65" spans="1:8" x14ac:dyDescent="0.25">
      <c r="A65" s="97"/>
      <c r="B65" s="97"/>
      <c r="C65" s="119"/>
      <c r="D65" s="119"/>
      <c r="E65" s="119"/>
      <c r="F65" s="119"/>
      <c r="G65" s="119"/>
      <c r="H65" s="119"/>
    </row>
    <row r="66" spans="1:8" x14ac:dyDescent="0.25">
      <c r="A66" s="97"/>
      <c r="B66" s="97"/>
      <c r="C66" s="119"/>
      <c r="D66" s="119"/>
      <c r="E66" s="119"/>
      <c r="F66" s="119"/>
      <c r="G66" s="119"/>
      <c r="H66" s="119"/>
    </row>
    <row r="67" spans="1:8" x14ac:dyDescent="0.25">
      <c r="A67" s="97"/>
      <c r="B67" s="97"/>
      <c r="C67" s="119"/>
      <c r="D67" s="119"/>
      <c r="E67" s="119"/>
      <c r="F67" s="119"/>
      <c r="G67" s="119"/>
      <c r="H67" s="119"/>
    </row>
    <row r="68" spans="1:8" x14ac:dyDescent="0.25">
      <c r="A68" s="97"/>
      <c r="B68" s="97"/>
      <c r="C68" s="119"/>
      <c r="D68" s="119"/>
      <c r="E68" s="119"/>
      <c r="F68" s="119"/>
      <c r="G68" s="119"/>
      <c r="H68" s="119"/>
    </row>
    <row r="69" spans="1:8" x14ac:dyDescent="0.25">
      <c r="A69" s="97" t="s">
        <v>774</v>
      </c>
      <c r="B69" s="119">
        <f>H8</f>
        <v>240000</v>
      </c>
      <c r="C69" s="119"/>
      <c r="D69" s="119"/>
      <c r="E69" s="119"/>
      <c r="F69" s="119"/>
      <c r="G69" s="119"/>
      <c r="H69" s="119"/>
    </row>
    <row r="70" spans="1:8" x14ac:dyDescent="0.25">
      <c r="A70" s="97" t="s">
        <v>775</v>
      </c>
      <c r="B70" s="119">
        <f>H9+H12</f>
        <v>675500</v>
      </c>
      <c r="C70" s="119"/>
      <c r="D70" s="119"/>
      <c r="E70" s="119"/>
      <c r="F70" s="119"/>
      <c r="G70" s="119"/>
      <c r="H70" s="119"/>
    </row>
    <row r="71" spans="1:8" x14ac:dyDescent="0.25">
      <c r="A71" s="97" t="s">
        <v>776</v>
      </c>
      <c r="B71" s="119">
        <f>H10</f>
        <v>51000</v>
      </c>
      <c r="C71" s="119"/>
      <c r="D71" s="119"/>
      <c r="E71" s="119"/>
      <c r="F71" s="119"/>
      <c r="G71" s="119"/>
      <c r="H71" s="119"/>
    </row>
    <row r="72" spans="1:8" x14ac:dyDescent="0.25">
      <c r="A72" s="97" t="s">
        <v>492</v>
      </c>
      <c r="B72" s="119">
        <f>H14</f>
        <v>25000</v>
      </c>
      <c r="C72" s="119"/>
      <c r="D72" s="119"/>
      <c r="E72" s="119"/>
      <c r="F72" s="119"/>
      <c r="G72" s="119"/>
      <c r="H72" s="119"/>
    </row>
    <row r="73" spans="1:8" x14ac:dyDescent="0.25">
      <c r="A73" s="97" t="s">
        <v>777</v>
      </c>
      <c r="B73" s="119">
        <f>H15</f>
        <v>389373.47</v>
      </c>
      <c r="C73" s="119"/>
      <c r="D73" s="119"/>
      <c r="E73" s="119"/>
      <c r="F73" s="119"/>
      <c r="G73" s="119"/>
      <c r="H73" s="119"/>
    </row>
    <row r="74" spans="1:8" x14ac:dyDescent="0.25">
      <c r="A74" s="97"/>
      <c r="B74" s="119">
        <f>SUM(B69:B73)</f>
        <v>1380873.47</v>
      </c>
      <c r="C74" s="119"/>
      <c r="D74" s="119"/>
      <c r="E74" s="119"/>
      <c r="F74" s="119"/>
      <c r="G74" s="119"/>
      <c r="H74" s="119"/>
    </row>
    <row r="75" spans="1:8" x14ac:dyDescent="0.25">
      <c r="A75" s="97"/>
      <c r="B75" s="97"/>
      <c r="C75" s="119"/>
      <c r="D75" s="119"/>
      <c r="E75" s="119"/>
      <c r="F75" s="119"/>
      <c r="G75" s="119"/>
      <c r="H75" s="119"/>
    </row>
    <row r="76" spans="1:8" x14ac:dyDescent="0.25">
      <c r="A76" s="97"/>
      <c r="B76" s="97"/>
      <c r="C76" s="119"/>
      <c r="D76" s="119"/>
      <c r="E76" s="119"/>
      <c r="F76" s="119"/>
      <c r="G76" s="119"/>
      <c r="H76" s="119"/>
    </row>
    <row r="77" spans="1:8" x14ac:dyDescent="0.25">
      <c r="A77" s="195">
        <f>B69/B74</f>
        <v>0.17380303497321881</v>
      </c>
      <c r="B77" s="97" t="s">
        <v>774</v>
      </c>
      <c r="C77" s="119"/>
      <c r="D77" s="119"/>
      <c r="E77" s="119"/>
      <c r="F77" s="119"/>
      <c r="G77" s="119"/>
      <c r="H77" s="119"/>
    </row>
    <row r="78" spans="1:8" x14ac:dyDescent="0.25">
      <c r="A78" s="195">
        <f>B70/B74</f>
        <v>0.48918312551837206</v>
      </c>
      <c r="B78" s="97" t="s">
        <v>775</v>
      </c>
      <c r="C78" s="119"/>
      <c r="D78" s="119"/>
      <c r="E78" s="119"/>
      <c r="F78" s="119"/>
      <c r="G78" s="119"/>
      <c r="H78" s="119"/>
    </row>
    <row r="79" spans="1:8" x14ac:dyDescent="0.25">
      <c r="A79" s="195">
        <f>B71/B74</f>
        <v>3.6933144931808992E-2</v>
      </c>
      <c r="B79" s="97" t="s">
        <v>776</v>
      </c>
      <c r="C79" s="119"/>
      <c r="D79" s="119"/>
      <c r="E79" s="119"/>
      <c r="F79" s="119"/>
      <c r="G79" s="119"/>
      <c r="H79" s="119"/>
    </row>
    <row r="80" spans="1:8" x14ac:dyDescent="0.25">
      <c r="A80" s="195">
        <f>B72/B74</f>
        <v>1.8104482809710293E-2</v>
      </c>
      <c r="B80" s="97" t="s">
        <v>492</v>
      </c>
      <c r="C80" s="119"/>
      <c r="D80" s="119"/>
      <c r="E80" s="119"/>
      <c r="F80" s="119"/>
      <c r="G80" s="119"/>
      <c r="H80" s="119"/>
    </row>
    <row r="81" spans="1:8" x14ac:dyDescent="0.25">
      <c r="A81" s="195">
        <f>B73/B74</f>
        <v>0.28197621176688981</v>
      </c>
      <c r="B81" s="97" t="s">
        <v>777</v>
      </c>
      <c r="C81" s="119"/>
      <c r="D81" s="119"/>
      <c r="E81" s="119"/>
      <c r="F81" s="119"/>
      <c r="G81" s="119"/>
      <c r="H81" s="119"/>
    </row>
    <row r="82" spans="1:8" x14ac:dyDescent="0.25">
      <c r="A82" s="97"/>
      <c r="B82" s="97"/>
      <c r="C82" s="119"/>
      <c r="D82" s="119"/>
      <c r="E82" s="119"/>
      <c r="F82" s="119"/>
      <c r="G82" s="119"/>
      <c r="H82" s="119"/>
    </row>
  </sheetData>
  <mergeCells count="3">
    <mergeCell ref="A1:H1"/>
    <mergeCell ref="A2:H2"/>
    <mergeCell ref="A3:H3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377E3-715E-4334-A372-2E05E3A37526}">
  <dimension ref="A1:M101"/>
  <sheetViews>
    <sheetView topLeftCell="A4" workbookViewId="0">
      <selection activeCell="L25" sqref="L25"/>
    </sheetView>
  </sheetViews>
  <sheetFormatPr defaultRowHeight="15" x14ac:dyDescent="0.25"/>
  <cols>
    <col min="1" max="1" width="13.42578125" customWidth="1"/>
    <col min="2" max="2" width="36.7109375" customWidth="1"/>
    <col min="6" max="6" width="11.42578125" bestFit="1" customWidth="1"/>
    <col min="7" max="7" width="9.5703125" bestFit="1" customWidth="1"/>
    <col min="8" max="8" width="10.28515625" bestFit="1" customWidth="1"/>
  </cols>
  <sheetData>
    <row r="1" spans="1:13" s="89" customFormat="1" ht="12" x14ac:dyDescent="0.2">
      <c r="A1" s="196" t="s">
        <v>0</v>
      </c>
      <c r="B1" s="196"/>
      <c r="C1" s="196"/>
      <c r="D1" s="196"/>
      <c r="E1" s="196"/>
      <c r="F1" s="196"/>
      <c r="G1" s="196"/>
      <c r="H1" s="196"/>
    </row>
    <row r="2" spans="1:13" s="89" customFormat="1" ht="12" x14ac:dyDescent="0.2">
      <c r="A2" s="196" t="s">
        <v>759</v>
      </c>
      <c r="B2" s="196"/>
      <c r="C2" s="196"/>
      <c r="D2" s="196"/>
      <c r="E2" s="196"/>
      <c r="F2" s="196"/>
      <c r="G2" s="196"/>
      <c r="H2" s="196"/>
    </row>
    <row r="3" spans="1:13" s="89" customFormat="1" ht="12" x14ac:dyDescent="0.2">
      <c r="A3" s="196" t="s">
        <v>778</v>
      </c>
      <c r="B3" s="196"/>
      <c r="C3" s="196"/>
      <c r="D3" s="196"/>
      <c r="E3" s="196"/>
      <c r="F3" s="196"/>
      <c r="G3" s="196"/>
      <c r="H3" s="196"/>
    </row>
    <row r="4" spans="1:13" s="89" customFormat="1" ht="12" x14ac:dyDescent="0.2">
      <c r="A4" s="173"/>
      <c r="B4" s="173"/>
      <c r="C4" s="173"/>
      <c r="D4" s="173"/>
      <c r="E4" s="173"/>
      <c r="F4" s="173"/>
      <c r="G4" s="173"/>
    </row>
    <row r="5" spans="1:13" s="89" customFormat="1" ht="12" x14ac:dyDescent="0.2">
      <c r="A5" s="173" t="s">
        <v>2</v>
      </c>
      <c r="B5" s="173" t="s">
        <v>3</v>
      </c>
      <c r="C5" s="172" t="s">
        <v>469</v>
      </c>
      <c r="D5" s="172" t="s">
        <v>469</v>
      </c>
      <c r="E5" s="172" t="s">
        <v>470</v>
      </c>
      <c r="F5" s="172" t="s">
        <v>470</v>
      </c>
      <c r="G5" s="172" t="s">
        <v>470</v>
      </c>
      <c r="H5" s="172" t="s">
        <v>55</v>
      </c>
    </row>
    <row r="6" spans="1:13" s="89" customFormat="1" ht="12" x14ac:dyDescent="0.2">
      <c r="A6" s="173" t="s">
        <v>4</v>
      </c>
      <c r="B6" s="173"/>
      <c r="C6" s="172" t="s">
        <v>471</v>
      </c>
      <c r="D6" s="172" t="s">
        <v>472</v>
      </c>
      <c r="E6" s="172" t="s">
        <v>473</v>
      </c>
      <c r="F6" s="172" t="s">
        <v>472</v>
      </c>
      <c r="G6" s="172" t="s">
        <v>471</v>
      </c>
      <c r="H6" s="173" t="s">
        <v>474</v>
      </c>
    </row>
    <row r="7" spans="1:13" s="89" customFormat="1" ht="12.75" thickBot="1" x14ac:dyDescent="0.25">
      <c r="A7" s="173" t="s">
        <v>5</v>
      </c>
      <c r="B7" s="173"/>
      <c r="C7" s="174" t="s">
        <v>11</v>
      </c>
      <c r="D7" s="174"/>
      <c r="E7" s="174" t="s">
        <v>14</v>
      </c>
      <c r="F7" s="174" t="s">
        <v>475</v>
      </c>
      <c r="G7" s="174" t="s">
        <v>14</v>
      </c>
      <c r="H7" s="174" t="s">
        <v>14</v>
      </c>
    </row>
    <row r="8" spans="1:13" ht="15.75" thickTop="1" x14ac:dyDescent="0.25">
      <c r="A8" s="36" t="s">
        <v>779</v>
      </c>
      <c r="B8" s="36" t="s">
        <v>307</v>
      </c>
      <c r="C8" s="42">
        <v>83177</v>
      </c>
      <c r="D8" s="42">
        <v>68776.740000000005</v>
      </c>
      <c r="E8" s="42">
        <v>84906</v>
      </c>
      <c r="F8" s="42">
        <v>26304.14</v>
      </c>
      <c r="G8" s="42">
        <v>84906</v>
      </c>
      <c r="H8" s="42">
        <v>84923</v>
      </c>
    </row>
    <row r="9" spans="1:13" x14ac:dyDescent="0.25">
      <c r="A9" s="73" t="s">
        <v>780</v>
      </c>
      <c r="B9" s="73" t="s">
        <v>308</v>
      </c>
      <c r="C9" s="43">
        <v>2500</v>
      </c>
      <c r="D9" s="43">
        <v>1233.17</v>
      </c>
      <c r="E9" s="43">
        <v>2500</v>
      </c>
      <c r="F9" s="43">
        <v>62.82</v>
      </c>
      <c r="G9" s="43">
        <v>2500</v>
      </c>
      <c r="H9" s="43">
        <v>2000</v>
      </c>
    </row>
    <row r="10" spans="1:13" x14ac:dyDescent="0.25">
      <c r="A10" s="73" t="s">
        <v>781</v>
      </c>
      <c r="B10" s="73" t="s">
        <v>309</v>
      </c>
      <c r="C10" s="43">
        <v>189</v>
      </c>
      <c r="D10" s="43">
        <v>0</v>
      </c>
      <c r="E10" s="43">
        <v>189</v>
      </c>
      <c r="F10" s="43">
        <v>0</v>
      </c>
      <c r="G10" s="43">
        <v>189</v>
      </c>
      <c r="H10" s="43">
        <v>200</v>
      </c>
    </row>
    <row r="11" spans="1:13" hidden="1" x14ac:dyDescent="0.25">
      <c r="A11" s="73" t="s">
        <v>782</v>
      </c>
      <c r="B11" s="73" t="s">
        <v>315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197"/>
      <c r="J11" s="197"/>
      <c r="K11" s="197"/>
      <c r="L11" s="197"/>
      <c r="M11" s="198"/>
    </row>
    <row r="12" spans="1:13" x14ac:dyDescent="0.25">
      <c r="A12" s="73" t="s">
        <v>783</v>
      </c>
      <c r="B12" s="73" t="s">
        <v>310</v>
      </c>
      <c r="C12" s="43">
        <v>60</v>
      </c>
      <c r="D12" s="43">
        <v>60</v>
      </c>
      <c r="E12" s="43">
        <v>60</v>
      </c>
      <c r="F12" s="43">
        <v>180</v>
      </c>
      <c r="G12" s="43">
        <v>180</v>
      </c>
      <c r="H12" s="43">
        <v>120</v>
      </c>
    </row>
    <row r="13" spans="1:13" x14ac:dyDescent="0.25">
      <c r="A13" s="73" t="s">
        <v>784</v>
      </c>
      <c r="B13" s="73" t="s">
        <v>311</v>
      </c>
      <c r="C13" s="43">
        <v>10178</v>
      </c>
      <c r="D13" s="43">
        <v>8034.79</v>
      </c>
      <c r="E13" s="43">
        <v>11728</v>
      </c>
      <c r="F13" s="43">
        <v>2715.82</v>
      </c>
      <c r="G13" s="43">
        <v>11728</v>
      </c>
      <c r="H13" s="43">
        <v>11708</v>
      </c>
    </row>
    <row r="14" spans="1:13" x14ac:dyDescent="0.25">
      <c r="A14" s="73" t="s">
        <v>785</v>
      </c>
      <c r="B14" s="73" t="s">
        <v>312</v>
      </c>
      <c r="C14" s="43">
        <v>6495</v>
      </c>
      <c r="D14" s="43">
        <v>5239.38</v>
      </c>
      <c r="E14" s="43">
        <v>6706</v>
      </c>
      <c r="F14" s="43">
        <v>2000.93</v>
      </c>
      <c r="G14" s="43">
        <v>6706</v>
      </c>
      <c r="H14" s="43">
        <v>6674</v>
      </c>
    </row>
    <row r="15" spans="1:13" x14ac:dyDescent="0.25">
      <c r="A15" s="73" t="s">
        <v>786</v>
      </c>
      <c r="B15" s="73" t="s">
        <v>314</v>
      </c>
      <c r="C15" s="43">
        <v>3134</v>
      </c>
      <c r="D15" s="43">
        <v>2526.29</v>
      </c>
      <c r="E15" s="43">
        <v>2332</v>
      </c>
      <c r="F15" s="43">
        <v>648.79</v>
      </c>
      <c r="G15" s="43">
        <v>1733</v>
      </c>
      <c r="H15" s="43">
        <v>1361</v>
      </c>
    </row>
    <row r="16" spans="1:13" x14ac:dyDescent="0.25">
      <c r="A16" s="73" t="s">
        <v>787</v>
      </c>
      <c r="B16" s="73" t="s">
        <v>313</v>
      </c>
      <c r="C16" s="43">
        <v>14128</v>
      </c>
      <c r="D16" s="43">
        <v>11313.25</v>
      </c>
      <c r="E16" s="43">
        <v>17790</v>
      </c>
      <c r="F16" s="43">
        <v>7480.36</v>
      </c>
      <c r="G16" s="43">
        <v>17790</v>
      </c>
      <c r="H16" s="43">
        <v>20180</v>
      </c>
    </row>
    <row r="17" spans="1:8" x14ac:dyDescent="0.25">
      <c r="A17" s="27"/>
      <c r="B17" s="27" t="s">
        <v>6</v>
      </c>
      <c r="C17" s="44">
        <f t="shared" ref="C17:H17" si="0">SUM(C8:C16)</f>
        <v>119861</v>
      </c>
      <c r="D17" s="44">
        <f t="shared" si="0"/>
        <v>97183.62</v>
      </c>
      <c r="E17" s="44">
        <f t="shared" si="0"/>
        <v>126211</v>
      </c>
      <c r="F17" s="44">
        <f t="shared" si="0"/>
        <v>39392.86</v>
      </c>
      <c r="G17" s="44">
        <f t="shared" si="0"/>
        <v>125732</v>
      </c>
      <c r="H17" s="44">
        <f t="shared" si="0"/>
        <v>127166</v>
      </c>
    </row>
    <row r="18" spans="1:8" x14ac:dyDescent="0.25">
      <c r="A18" s="73" t="s">
        <v>788</v>
      </c>
      <c r="B18" s="73" t="s">
        <v>327</v>
      </c>
      <c r="C18" s="43">
        <v>800</v>
      </c>
      <c r="D18" s="43">
        <v>366.97</v>
      </c>
      <c r="E18" s="43">
        <v>800</v>
      </c>
      <c r="F18" s="43">
        <v>149.99</v>
      </c>
      <c r="G18" s="43">
        <v>800</v>
      </c>
      <c r="H18" s="43">
        <v>800</v>
      </c>
    </row>
    <row r="19" spans="1:8" x14ac:dyDescent="0.25">
      <c r="A19" s="73" t="s">
        <v>789</v>
      </c>
      <c r="B19" s="73" t="s">
        <v>330</v>
      </c>
      <c r="C19" s="43">
        <v>800</v>
      </c>
      <c r="D19" s="43">
        <v>729.99</v>
      </c>
      <c r="E19" s="43">
        <v>900</v>
      </c>
      <c r="F19" s="43">
        <v>0</v>
      </c>
      <c r="G19" s="43">
        <v>900</v>
      </c>
      <c r="H19" s="43">
        <v>900</v>
      </c>
    </row>
    <row r="20" spans="1:8" x14ac:dyDescent="0.25">
      <c r="A20" s="73" t="s">
        <v>790</v>
      </c>
      <c r="B20" s="73" t="s">
        <v>332</v>
      </c>
      <c r="C20" s="43">
        <v>500</v>
      </c>
      <c r="D20" s="43">
        <v>419.93</v>
      </c>
      <c r="E20" s="43">
        <v>500</v>
      </c>
      <c r="F20" s="43">
        <v>102.1</v>
      </c>
      <c r="G20" s="43">
        <v>500</v>
      </c>
      <c r="H20" s="43">
        <v>500</v>
      </c>
    </row>
    <row r="21" spans="1:8" x14ac:dyDescent="0.25">
      <c r="A21" s="73" t="s">
        <v>791</v>
      </c>
      <c r="B21" s="73" t="s">
        <v>334</v>
      </c>
      <c r="C21" s="43">
        <v>750</v>
      </c>
      <c r="D21" s="43">
        <v>670.93</v>
      </c>
      <c r="E21" s="43">
        <v>750</v>
      </c>
      <c r="F21" s="43">
        <v>272.48</v>
      </c>
      <c r="G21" s="43">
        <v>750</v>
      </c>
      <c r="H21" s="43">
        <v>750</v>
      </c>
    </row>
    <row r="22" spans="1:8" x14ac:dyDescent="0.25">
      <c r="A22" s="73" t="s">
        <v>792</v>
      </c>
      <c r="B22" s="73" t="s">
        <v>337</v>
      </c>
      <c r="C22" s="43">
        <v>500</v>
      </c>
      <c r="D22" s="43">
        <v>316.08</v>
      </c>
      <c r="E22" s="43">
        <v>500</v>
      </c>
      <c r="F22" s="43">
        <v>151.38999999999999</v>
      </c>
      <c r="G22" s="43">
        <v>500</v>
      </c>
      <c r="H22" s="43">
        <v>500</v>
      </c>
    </row>
    <row r="23" spans="1:8" x14ac:dyDescent="0.25">
      <c r="A23" s="27"/>
      <c r="B23" s="27" t="s">
        <v>7</v>
      </c>
      <c r="C23" s="44">
        <f>SUM(C18:C22)</f>
        <v>3350</v>
      </c>
      <c r="D23" s="44">
        <f t="shared" ref="D23:H23" si="1">SUM(D18:D22)</f>
        <v>2503.9</v>
      </c>
      <c r="E23" s="44">
        <f t="shared" si="1"/>
        <v>3450</v>
      </c>
      <c r="F23" s="44">
        <f t="shared" si="1"/>
        <v>675.96</v>
      </c>
      <c r="G23" s="44">
        <f t="shared" si="1"/>
        <v>3450</v>
      </c>
      <c r="H23" s="44">
        <f t="shared" si="1"/>
        <v>3450</v>
      </c>
    </row>
    <row r="24" spans="1:8" x14ac:dyDescent="0.25">
      <c r="A24" s="194" t="s">
        <v>793</v>
      </c>
      <c r="B24" s="73" t="s">
        <v>346</v>
      </c>
      <c r="C24" s="43">
        <v>2400</v>
      </c>
      <c r="D24" s="43">
        <v>2260.85</v>
      </c>
      <c r="E24" s="43">
        <v>2400</v>
      </c>
      <c r="F24" s="43">
        <v>864</v>
      </c>
      <c r="G24" s="43">
        <v>2400</v>
      </c>
      <c r="H24" s="43">
        <v>2400</v>
      </c>
    </row>
    <row r="25" spans="1:8" x14ac:dyDescent="0.25">
      <c r="A25" s="194" t="s">
        <v>794</v>
      </c>
      <c r="B25" s="73" t="s">
        <v>347</v>
      </c>
      <c r="C25" s="43">
        <v>1000</v>
      </c>
      <c r="D25" s="43">
        <v>628.39</v>
      </c>
      <c r="E25" s="43">
        <v>1000</v>
      </c>
      <c r="F25" s="43">
        <v>0</v>
      </c>
      <c r="G25" s="43">
        <v>1000</v>
      </c>
      <c r="H25" s="43">
        <v>1000</v>
      </c>
    </row>
    <row r="26" spans="1:8" x14ac:dyDescent="0.25">
      <c r="A26" s="194" t="s">
        <v>795</v>
      </c>
      <c r="B26" s="73" t="s">
        <v>796</v>
      </c>
      <c r="C26" s="43">
        <v>16000</v>
      </c>
      <c r="D26" s="43">
        <v>21323.45</v>
      </c>
      <c r="E26" s="43">
        <v>16000</v>
      </c>
      <c r="F26" s="43">
        <v>100.39</v>
      </c>
      <c r="G26" s="43">
        <v>16000</v>
      </c>
      <c r="H26" s="43">
        <v>16000</v>
      </c>
    </row>
    <row r="27" spans="1:8" x14ac:dyDescent="0.25">
      <c r="A27" s="27"/>
      <c r="B27" s="27" t="s">
        <v>8</v>
      </c>
      <c r="C27" s="44">
        <f t="shared" ref="C27:H27" si="2">SUM(C24:C26)</f>
        <v>19400</v>
      </c>
      <c r="D27" s="44">
        <f t="shared" si="2"/>
        <v>24212.690000000002</v>
      </c>
      <c r="E27" s="44">
        <f t="shared" si="2"/>
        <v>19400</v>
      </c>
      <c r="F27" s="44">
        <f t="shared" si="2"/>
        <v>964.39</v>
      </c>
      <c r="G27" s="44">
        <f t="shared" si="2"/>
        <v>19400</v>
      </c>
      <c r="H27" s="44">
        <f t="shared" si="2"/>
        <v>19400</v>
      </c>
    </row>
    <row r="28" spans="1:8" x14ac:dyDescent="0.25">
      <c r="A28" s="73" t="s">
        <v>797</v>
      </c>
      <c r="B28" s="73" t="s">
        <v>368</v>
      </c>
      <c r="C28" s="43">
        <v>7000</v>
      </c>
      <c r="D28" s="43">
        <v>7086</v>
      </c>
      <c r="E28" s="43">
        <v>7000</v>
      </c>
      <c r="F28" s="43">
        <v>4106.78</v>
      </c>
      <c r="G28" s="43">
        <v>7000</v>
      </c>
      <c r="H28" s="43">
        <v>7000</v>
      </c>
    </row>
    <row r="29" spans="1:8" x14ac:dyDescent="0.25">
      <c r="A29" s="73" t="s">
        <v>798</v>
      </c>
      <c r="B29" s="73" t="s">
        <v>369</v>
      </c>
      <c r="C29" s="43">
        <v>10000</v>
      </c>
      <c r="D29" s="43">
        <v>7170.5</v>
      </c>
      <c r="E29" s="43">
        <v>10000</v>
      </c>
      <c r="F29" s="43">
        <v>2620</v>
      </c>
      <c r="G29" s="43">
        <v>10000</v>
      </c>
      <c r="H29" s="43">
        <v>10000</v>
      </c>
    </row>
    <row r="30" spans="1:8" x14ac:dyDescent="0.25">
      <c r="A30" s="73" t="s">
        <v>799</v>
      </c>
      <c r="B30" s="73" t="s">
        <v>370</v>
      </c>
      <c r="C30" s="43">
        <v>2500</v>
      </c>
      <c r="D30" s="43">
        <v>0</v>
      </c>
      <c r="E30" s="43">
        <v>2500</v>
      </c>
      <c r="F30" s="43">
        <v>0</v>
      </c>
      <c r="G30" s="43">
        <v>2500</v>
      </c>
      <c r="H30" s="43">
        <v>2500</v>
      </c>
    </row>
    <row r="31" spans="1:8" x14ac:dyDescent="0.25">
      <c r="A31" s="73" t="s">
        <v>800</v>
      </c>
      <c r="B31" s="73" t="s">
        <v>372</v>
      </c>
      <c r="C31" s="43">
        <v>14000</v>
      </c>
      <c r="D31" s="43">
        <v>7500</v>
      </c>
      <c r="E31" s="43">
        <v>14000</v>
      </c>
      <c r="F31" s="43">
        <v>0</v>
      </c>
      <c r="G31" s="43">
        <v>14000</v>
      </c>
      <c r="H31" s="43">
        <v>14000</v>
      </c>
    </row>
    <row r="32" spans="1:8" x14ac:dyDescent="0.25">
      <c r="A32" s="73" t="s">
        <v>801</v>
      </c>
      <c r="B32" s="73" t="s">
        <v>379</v>
      </c>
      <c r="C32" s="43">
        <v>1000</v>
      </c>
      <c r="D32" s="43">
        <v>528.25</v>
      </c>
      <c r="E32" s="43">
        <v>1000</v>
      </c>
      <c r="F32" s="43">
        <v>284.91000000000003</v>
      </c>
      <c r="G32" s="43">
        <v>1000</v>
      </c>
      <c r="H32" s="43">
        <v>1000</v>
      </c>
    </row>
    <row r="33" spans="1:8" x14ac:dyDescent="0.25">
      <c r="A33" s="73" t="s">
        <v>802</v>
      </c>
      <c r="B33" s="73" t="s">
        <v>381</v>
      </c>
      <c r="C33" s="43">
        <v>4200</v>
      </c>
      <c r="D33" s="43">
        <v>4200</v>
      </c>
      <c r="E33" s="43">
        <v>4200</v>
      </c>
      <c r="F33" s="43">
        <v>0</v>
      </c>
      <c r="G33" s="43">
        <v>4200</v>
      </c>
      <c r="H33" s="43">
        <v>4200</v>
      </c>
    </row>
    <row r="34" spans="1:8" x14ac:dyDescent="0.25">
      <c r="A34" s="27"/>
      <c r="B34" s="27" t="s">
        <v>9</v>
      </c>
      <c r="C34" s="44">
        <f t="shared" ref="C34:H34" si="3">SUM(C28:C33)</f>
        <v>38700</v>
      </c>
      <c r="D34" s="44">
        <f t="shared" si="3"/>
        <v>26484.75</v>
      </c>
      <c r="E34" s="44">
        <f t="shared" si="3"/>
        <v>38700</v>
      </c>
      <c r="F34" s="44">
        <f t="shared" si="3"/>
        <v>7011.69</v>
      </c>
      <c r="G34" s="44">
        <f t="shared" si="3"/>
        <v>38700</v>
      </c>
      <c r="H34" s="44">
        <f t="shared" si="3"/>
        <v>38700</v>
      </c>
    </row>
    <row r="35" spans="1:8" x14ac:dyDescent="0.25">
      <c r="A35" s="73" t="s">
        <v>803</v>
      </c>
      <c r="B35" s="73" t="s">
        <v>804</v>
      </c>
      <c r="C35" s="43">
        <v>0</v>
      </c>
      <c r="D35" s="43">
        <v>33344.019999999997</v>
      </c>
      <c r="E35" s="43">
        <v>0</v>
      </c>
      <c r="F35" s="43">
        <v>0</v>
      </c>
      <c r="G35" s="43">
        <v>0</v>
      </c>
      <c r="H35" s="43">
        <v>0</v>
      </c>
    </row>
    <row r="36" spans="1:8" x14ac:dyDescent="0.25">
      <c r="A36" s="73" t="s">
        <v>805</v>
      </c>
      <c r="B36" s="73" t="s">
        <v>806</v>
      </c>
      <c r="C36" s="43">
        <v>30000</v>
      </c>
      <c r="D36" s="43">
        <v>13900</v>
      </c>
      <c r="E36" s="43">
        <v>220000</v>
      </c>
      <c r="F36" s="43">
        <v>0</v>
      </c>
      <c r="G36" s="43">
        <v>220000</v>
      </c>
      <c r="H36" s="43">
        <v>30000</v>
      </c>
    </row>
    <row r="37" spans="1:8" x14ac:dyDescent="0.25">
      <c r="A37" s="73" t="s">
        <v>807</v>
      </c>
      <c r="B37" s="73" t="s">
        <v>460</v>
      </c>
      <c r="C37" s="43">
        <v>330500</v>
      </c>
      <c r="D37" s="43">
        <v>14627.58</v>
      </c>
      <c r="E37" s="43">
        <v>170000</v>
      </c>
      <c r="F37" s="43">
        <v>0</v>
      </c>
      <c r="G37" s="43">
        <v>170000</v>
      </c>
      <c r="H37" s="43">
        <v>205000</v>
      </c>
    </row>
    <row r="38" spans="1:8" x14ac:dyDescent="0.25">
      <c r="A38" s="73" t="s">
        <v>808</v>
      </c>
      <c r="B38" s="73" t="s">
        <v>296</v>
      </c>
      <c r="C38" s="43">
        <v>0</v>
      </c>
      <c r="D38" s="43">
        <v>0</v>
      </c>
      <c r="E38" s="43">
        <v>0</v>
      </c>
      <c r="F38" s="43">
        <v>0</v>
      </c>
      <c r="G38" s="43">
        <v>0</v>
      </c>
      <c r="H38" s="43">
        <v>75000</v>
      </c>
    </row>
    <row r="39" spans="1:8" x14ac:dyDescent="0.25">
      <c r="A39" s="73" t="s">
        <v>809</v>
      </c>
      <c r="B39" s="73" t="s">
        <v>527</v>
      </c>
      <c r="C39" s="43">
        <v>0</v>
      </c>
      <c r="D39" s="43">
        <v>814129.21</v>
      </c>
      <c r="E39" s="43">
        <v>0</v>
      </c>
      <c r="F39" s="43">
        <v>0</v>
      </c>
      <c r="G39" s="43">
        <v>0</v>
      </c>
      <c r="H39" s="43">
        <v>0</v>
      </c>
    </row>
    <row r="40" spans="1:8" ht="15.75" thickBot="1" x14ac:dyDescent="0.3">
      <c r="A40" s="29"/>
      <c r="B40" s="29" t="s">
        <v>47</v>
      </c>
      <c r="C40" s="190">
        <f t="shared" ref="C40:H40" si="4">SUM(C35:C39)</f>
        <v>360500</v>
      </c>
      <c r="D40" s="190">
        <f t="shared" si="4"/>
        <v>876000.80999999994</v>
      </c>
      <c r="E40" s="190">
        <f t="shared" si="4"/>
        <v>390000</v>
      </c>
      <c r="F40" s="190">
        <f t="shared" si="4"/>
        <v>0</v>
      </c>
      <c r="G40" s="190">
        <f t="shared" si="4"/>
        <v>390000</v>
      </c>
      <c r="H40" s="190">
        <f t="shared" si="4"/>
        <v>310000</v>
      </c>
    </row>
    <row r="41" spans="1:8" ht="16.5" thickTop="1" thickBot="1" x14ac:dyDescent="0.3">
      <c r="A41" s="31"/>
      <c r="B41" s="31" t="s">
        <v>810</v>
      </c>
      <c r="C41" s="45">
        <f t="shared" ref="C41:H41" si="5">SUM(C8:C40)/2</f>
        <v>541811</v>
      </c>
      <c r="D41" s="45">
        <f t="shared" si="5"/>
        <v>1026385.77</v>
      </c>
      <c r="E41" s="45">
        <f t="shared" si="5"/>
        <v>577761</v>
      </c>
      <c r="F41" s="45">
        <f t="shared" si="5"/>
        <v>48044.900000000009</v>
      </c>
      <c r="G41" s="45">
        <f t="shared" si="5"/>
        <v>577282</v>
      </c>
      <c r="H41" s="45">
        <f t="shared" si="5"/>
        <v>498716</v>
      </c>
    </row>
    <row r="42" spans="1:8" ht="15.75" thickTop="1" x14ac:dyDescent="0.25"/>
    <row r="44" spans="1:8" x14ac:dyDescent="0.25">
      <c r="B44" s="73"/>
    </row>
    <row r="55" spans="1:8" x14ac:dyDescent="0.25">
      <c r="A55" s="97"/>
      <c r="B55" s="157"/>
      <c r="C55" s="157" t="str">
        <f>A1</f>
        <v>CITY OF GAINESVILLE</v>
      </c>
      <c r="D55" s="157"/>
      <c r="E55" s="157"/>
      <c r="F55" s="157"/>
      <c r="G55" s="157"/>
      <c r="H55" s="157"/>
    </row>
    <row r="56" spans="1:8" x14ac:dyDescent="0.25">
      <c r="A56" s="97"/>
      <c r="B56" s="157"/>
      <c r="C56" s="157" t="str">
        <f>A2</f>
        <v>BUDGET 2025 - 2026</v>
      </c>
      <c r="D56" s="157"/>
      <c r="E56" s="157"/>
      <c r="F56" s="157"/>
      <c r="G56" s="157"/>
      <c r="H56" s="157"/>
    </row>
    <row r="57" spans="1:8" x14ac:dyDescent="0.25">
      <c r="A57" s="97"/>
      <c r="B57" s="157"/>
      <c r="C57" s="157" t="str">
        <f>A3</f>
        <v>STORMWATER UTILITY FUND</v>
      </c>
      <c r="D57" s="157"/>
      <c r="E57" s="157"/>
      <c r="F57" s="157"/>
      <c r="G57" s="157"/>
      <c r="H57" s="157"/>
    </row>
    <row r="58" spans="1:8" x14ac:dyDescent="0.25">
      <c r="A58" s="97"/>
      <c r="B58" s="97"/>
      <c r="C58" s="100"/>
      <c r="D58" s="100"/>
      <c r="E58" s="100"/>
      <c r="F58" s="100"/>
      <c r="G58" s="101"/>
      <c r="H58" s="101"/>
    </row>
    <row r="59" spans="1:8" x14ac:dyDescent="0.25">
      <c r="A59" s="97"/>
      <c r="B59" s="97"/>
      <c r="C59" s="100"/>
      <c r="D59" s="100"/>
      <c r="E59" s="100"/>
      <c r="F59" s="100"/>
      <c r="G59" s="101"/>
      <c r="H59" s="101"/>
    </row>
    <row r="60" spans="1:8" x14ac:dyDescent="0.25">
      <c r="A60" s="97"/>
      <c r="B60" s="97"/>
      <c r="C60" s="100"/>
      <c r="D60" s="100"/>
      <c r="E60" s="100"/>
      <c r="F60" s="100"/>
      <c r="G60" s="101"/>
      <c r="H60" s="101"/>
    </row>
    <row r="61" spans="1:8" x14ac:dyDescent="0.25">
      <c r="A61" s="97"/>
      <c r="B61" s="97"/>
      <c r="C61" s="100"/>
      <c r="D61" s="100"/>
      <c r="E61" s="100"/>
      <c r="F61" s="100"/>
      <c r="G61" s="101"/>
      <c r="H61" s="101"/>
    </row>
    <row r="62" spans="1:8" x14ac:dyDescent="0.25">
      <c r="A62" s="97"/>
      <c r="B62" s="97"/>
      <c r="C62" s="100"/>
      <c r="D62" s="100"/>
      <c r="E62" s="100"/>
      <c r="F62" s="100"/>
      <c r="G62" s="101"/>
      <c r="H62" s="101"/>
    </row>
    <row r="63" spans="1:8" x14ac:dyDescent="0.25">
      <c r="A63" s="97"/>
      <c r="B63" s="97"/>
      <c r="C63" s="100"/>
      <c r="D63" s="100"/>
      <c r="E63" s="100"/>
      <c r="F63" s="100"/>
      <c r="G63" s="101"/>
      <c r="H63" s="101"/>
    </row>
    <row r="64" spans="1:8" x14ac:dyDescent="0.25">
      <c r="A64" s="97"/>
      <c r="B64" s="97"/>
      <c r="C64" s="100"/>
      <c r="D64" s="100"/>
      <c r="E64" s="100"/>
      <c r="F64" s="100"/>
      <c r="G64" s="101"/>
      <c r="H64" s="101"/>
    </row>
    <row r="65" spans="1:8" x14ac:dyDescent="0.25">
      <c r="A65" s="97"/>
      <c r="B65" s="97"/>
      <c r="C65" s="100"/>
      <c r="D65" s="100"/>
      <c r="E65" s="100"/>
      <c r="F65" s="100"/>
      <c r="G65" s="101"/>
      <c r="H65" s="101"/>
    </row>
    <row r="66" spans="1:8" x14ac:dyDescent="0.25">
      <c r="A66" s="97"/>
      <c r="B66" s="97"/>
      <c r="C66" s="100"/>
      <c r="D66" s="100"/>
      <c r="E66" s="100"/>
      <c r="F66" s="100"/>
      <c r="G66" s="101"/>
      <c r="H66" s="101"/>
    </row>
    <row r="67" spans="1:8" x14ac:dyDescent="0.25">
      <c r="A67" s="97"/>
      <c r="B67" s="97"/>
      <c r="C67" s="100"/>
      <c r="D67" s="100"/>
      <c r="E67" s="100"/>
      <c r="F67" s="100"/>
      <c r="G67" s="101"/>
      <c r="H67" s="101"/>
    </row>
    <row r="68" spans="1:8" x14ac:dyDescent="0.25">
      <c r="A68" s="97"/>
      <c r="B68" s="97"/>
      <c r="C68" s="100"/>
      <c r="D68" s="100"/>
      <c r="E68" s="100"/>
      <c r="F68" s="100"/>
      <c r="G68" s="101"/>
      <c r="H68" s="101"/>
    </row>
    <row r="69" spans="1:8" x14ac:dyDescent="0.25">
      <c r="A69" s="97"/>
      <c r="B69" s="97"/>
      <c r="C69" s="100"/>
      <c r="D69" s="100"/>
      <c r="E69" s="100"/>
      <c r="F69" s="100"/>
      <c r="G69" s="101"/>
      <c r="H69" s="101"/>
    </row>
    <row r="70" spans="1:8" x14ac:dyDescent="0.25">
      <c r="A70" s="97"/>
      <c r="B70" s="97"/>
      <c r="C70" s="100"/>
      <c r="D70" s="100"/>
      <c r="E70" s="100"/>
      <c r="F70" s="100"/>
      <c r="G70" s="101"/>
      <c r="H70" s="101"/>
    </row>
    <row r="71" spans="1:8" x14ac:dyDescent="0.25">
      <c r="A71" s="97"/>
      <c r="B71" s="97"/>
      <c r="C71" s="100"/>
      <c r="D71" s="100"/>
      <c r="E71" s="100"/>
      <c r="F71" s="100"/>
      <c r="G71" s="101"/>
      <c r="H71" s="101"/>
    </row>
    <row r="72" spans="1:8" x14ac:dyDescent="0.25">
      <c r="A72" s="97"/>
      <c r="B72" s="97"/>
      <c r="C72" s="100"/>
      <c r="D72" s="100"/>
      <c r="E72" s="100"/>
      <c r="F72" s="100"/>
      <c r="G72" s="101"/>
      <c r="H72" s="101"/>
    </row>
    <row r="73" spans="1:8" x14ac:dyDescent="0.25">
      <c r="A73" s="97"/>
      <c r="B73" s="97"/>
      <c r="C73" s="100"/>
      <c r="D73" s="100"/>
      <c r="E73" s="100"/>
      <c r="F73" s="100"/>
      <c r="G73" s="101"/>
      <c r="H73" s="101"/>
    </row>
    <row r="74" spans="1:8" x14ac:dyDescent="0.25">
      <c r="A74" s="97"/>
      <c r="B74" s="97"/>
      <c r="C74" s="100"/>
      <c r="D74" s="100"/>
      <c r="E74" s="100"/>
      <c r="F74" s="100"/>
      <c r="G74" s="101"/>
      <c r="H74" s="101"/>
    </row>
    <row r="75" spans="1:8" ht="15.75" thickBot="1" x14ac:dyDescent="0.3">
      <c r="A75" s="97"/>
      <c r="B75" s="97"/>
      <c r="C75" s="100"/>
      <c r="D75" s="100"/>
      <c r="E75" s="100"/>
      <c r="F75" s="100"/>
      <c r="G75" s="101"/>
      <c r="H75" s="101"/>
    </row>
    <row r="76" spans="1:8" ht="16.5" thickTop="1" thickBot="1" x14ac:dyDescent="0.3">
      <c r="A76" s="154" t="s">
        <v>494</v>
      </c>
      <c r="B76" s="155"/>
      <c r="C76" s="155"/>
      <c r="D76" s="155"/>
      <c r="E76" s="155"/>
      <c r="F76" s="155"/>
      <c r="G76" s="155"/>
      <c r="H76" s="156"/>
    </row>
    <row r="77" spans="1:8" ht="15.75" thickTop="1" x14ac:dyDescent="0.25">
      <c r="A77" s="97"/>
      <c r="B77" s="106"/>
      <c r="C77" s="107" t="str">
        <f t="shared" ref="C77:H78" si="6">C5</f>
        <v>2023-2024</v>
      </c>
      <c r="D77" s="107" t="str">
        <f t="shared" si="6"/>
        <v>2023-2024</v>
      </c>
      <c r="E77" s="107" t="str">
        <f t="shared" si="6"/>
        <v>2024-2025</v>
      </c>
      <c r="F77" s="107" t="str">
        <f t="shared" si="6"/>
        <v>2024-2025</v>
      </c>
      <c r="G77" s="107" t="str">
        <f t="shared" si="6"/>
        <v>2024-2025</v>
      </c>
      <c r="H77" s="107" t="str">
        <f t="shared" si="6"/>
        <v>2025-26</v>
      </c>
    </row>
    <row r="78" spans="1:8" x14ac:dyDescent="0.25">
      <c r="A78" s="97"/>
      <c r="B78" s="106"/>
      <c r="C78" s="107" t="str">
        <f t="shared" si="6"/>
        <v>REVISED</v>
      </c>
      <c r="D78" s="107" t="str">
        <f t="shared" si="6"/>
        <v>ACTUAL</v>
      </c>
      <c r="E78" s="107" t="str">
        <f t="shared" si="6"/>
        <v>ADOPTED</v>
      </c>
      <c r="F78" s="107" t="str">
        <f t="shared" si="6"/>
        <v>ACTUAL</v>
      </c>
      <c r="G78" s="107" t="str">
        <f t="shared" si="6"/>
        <v>REVISED</v>
      </c>
      <c r="H78" s="107" t="str">
        <f t="shared" si="6"/>
        <v>PROPOSED</v>
      </c>
    </row>
    <row r="79" spans="1:8" ht="15.75" thickBot="1" x14ac:dyDescent="0.3">
      <c r="A79" s="97"/>
      <c r="B79" s="108" t="s">
        <v>495</v>
      </c>
      <c r="C79" s="109"/>
      <c r="D79" s="109"/>
      <c r="E79" s="109" t="str">
        <f>E7</f>
        <v>BUDGET</v>
      </c>
      <c r="F79" s="109" t="str">
        <f>F7</f>
        <v>SIX MONTHS</v>
      </c>
      <c r="G79" s="109" t="str">
        <f>G7</f>
        <v>BUDGET</v>
      </c>
      <c r="H79" s="109" t="str">
        <f>H7</f>
        <v>BUDGET</v>
      </c>
    </row>
    <row r="80" spans="1:8" ht="15.75" thickTop="1" x14ac:dyDescent="0.25">
      <c r="A80" s="97"/>
      <c r="B80" s="97" t="s">
        <v>496</v>
      </c>
      <c r="C80" s="100">
        <f>C17</f>
        <v>119861</v>
      </c>
      <c r="D80" s="100">
        <f t="shared" ref="D80:H80" si="7">D17</f>
        <v>97183.62</v>
      </c>
      <c r="E80" s="100">
        <f t="shared" si="7"/>
        <v>126211</v>
      </c>
      <c r="F80" s="100">
        <f t="shared" si="7"/>
        <v>39392.86</v>
      </c>
      <c r="G80" s="100">
        <f t="shared" si="7"/>
        <v>125732</v>
      </c>
      <c r="H80" s="100">
        <f t="shared" si="7"/>
        <v>127166</v>
      </c>
    </row>
    <row r="81" spans="1:8" x14ac:dyDescent="0.25">
      <c r="A81" s="97"/>
      <c r="B81" s="97" t="s">
        <v>497</v>
      </c>
      <c r="C81" s="100">
        <f>C23</f>
        <v>3350</v>
      </c>
      <c r="D81" s="100">
        <f t="shared" ref="D81:H81" si="8">D23</f>
        <v>2503.9</v>
      </c>
      <c r="E81" s="100">
        <f t="shared" si="8"/>
        <v>3450</v>
      </c>
      <c r="F81" s="100">
        <f t="shared" si="8"/>
        <v>675.96</v>
      </c>
      <c r="G81" s="100">
        <f t="shared" si="8"/>
        <v>3450</v>
      </c>
      <c r="H81" s="100">
        <f t="shared" si="8"/>
        <v>3450</v>
      </c>
    </row>
    <row r="82" spans="1:8" x14ac:dyDescent="0.25">
      <c r="A82" s="97"/>
      <c r="B82" s="97" t="s">
        <v>498</v>
      </c>
      <c r="C82" s="100">
        <f>C27</f>
        <v>19400</v>
      </c>
      <c r="D82" s="100">
        <f t="shared" ref="D82:H82" si="9">D27</f>
        <v>24212.690000000002</v>
      </c>
      <c r="E82" s="100">
        <f t="shared" si="9"/>
        <v>19400</v>
      </c>
      <c r="F82" s="100">
        <f t="shared" si="9"/>
        <v>964.39</v>
      </c>
      <c r="G82" s="100">
        <f t="shared" si="9"/>
        <v>19400</v>
      </c>
      <c r="H82" s="100">
        <f t="shared" si="9"/>
        <v>19400</v>
      </c>
    </row>
    <row r="83" spans="1:8" x14ac:dyDescent="0.25">
      <c r="A83" s="97"/>
      <c r="B83" s="97" t="s">
        <v>811</v>
      </c>
      <c r="C83" s="100">
        <v>0</v>
      </c>
      <c r="D83" s="100">
        <v>0</v>
      </c>
      <c r="E83" s="100">
        <v>0</v>
      </c>
      <c r="F83" s="100">
        <v>0</v>
      </c>
      <c r="G83" s="100">
        <v>0</v>
      </c>
      <c r="H83" s="100">
        <v>0</v>
      </c>
    </row>
    <row r="84" spans="1:8" x14ac:dyDescent="0.25">
      <c r="A84" s="97"/>
      <c r="B84" s="97" t="s">
        <v>499</v>
      </c>
      <c r="C84" s="100">
        <f>C34</f>
        <v>38700</v>
      </c>
      <c r="D84" s="100">
        <f t="shared" ref="D84:H84" si="10">D34</f>
        <v>26484.75</v>
      </c>
      <c r="E84" s="100">
        <f t="shared" si="10"/>
        <v>38700</v>
      </c>
      <c r="F84" s="100">
        <f t="shared" si="10"/>
        <v>7011.69</v>
      </c>
      <c r="G84" s="100">
        <f t="shared" si="10"/>
        <v>38700</v>
      </c>
      <c r="H84" s="100">
        <f t="shared" si="10"/>
        <v>38700</v>
      </c>
    </row>
    <row r="85" spans="1:8" ht="15.75" thickBot="1" x14ac:dyDescent="0.3">
      <c r="A85" s="97"/>
      <c r="B85" s="97" t="s">
        <v>812</v>
      </c>
      <c r="C85" s="100">
        <f>C40</f>
        <v>360500</v>
      </c>
      <c r="D85" s="100">
        <f t="shared" ref="D85:H85" si="11">D40</f>
        <v>876000.80999999994</v>
      </c>
      <c r="E85" s="100">
        <f t="shared" si="11"/>
        <v>390000</v>
      </c>
      <c r="F85" s="100">
        <f t="shared" si="11"/>
        <v>0</v>
      </c>
      <c r="G85" s="100">
        <f t="shared" si="11"/>
        <v>390000</v>
      </c>
      <c r="H85" s="100">
        <f t="shared" si="11"/>
        <v>310000</v>
      </c>
    </row>
    <row r="86" spans="1:8" ht="16.5" thickTop="1" thickBot="1" x14ac:dyDescent="0.3">
      <c r="A86" s="97"/>
      <c r="B86" s="110" t="s">
        <v>31</v>
      </c>
      <c r="C86" s="111">
        <f t="shared" ref="C86:H86" si="12">SUM(C80:C85)</f>
        <v>541811</v>
      </c>
      <c r="D86" s="111">
        <f t="shared" si="12"/>
        <v>1026385.7699999999</v>
      </c>
      <c r="E86" s="111">
        <f t="shared" si="12"/>
        <v>577761</v>
      </c>
      <c r="F86" s="111">
        <f t="shared" si="12"/>
        <v>48044.9</v>
      </c>
      <c r="G86" s="111">
        <f t="shared" si="12"/>
        <v>577282</v>
      </c>
      <c r="H86" s="111">
        <f t="shared" si="12"/>
        <v>498716</v>
      </c>
    </row>
    <row r="87" spans="1:8" ht="16.5" thickTop="1" thickBot="1" x14ac:dyDescent="0.3">
      <c r="A87" s="97"/>
      <c r="B87" s="97"/>
      <c r="C87" s="100"/>
      <c r="D87" s="100"/>
      <c r="E87" s="100"/>
      <c r="F87" s="100"/>
      <c r="G87" s="100"/>
      <c r="H87" s="100"/>
    </row>
    <row r="88" spans="1:8" ht="16.5" thickTop="1" thickBot="1" x14ac:dyDescent="0.3">
      <c r="A88" s="154" t="s">
        <v>502</v>
      </c>
      <c r="B88" s="155"/>
      <c r="C88" s="155"/>
      <c r="D88" s="155"/>
      <c r="E88" s="155"/>
      <c r="F88" s="155"/>
      <c r="G88" s="155"/>
      <c r="H88" s="156"/>
    </row>
    <row r="89" spans="1:8" ht="15.75" thickTop="1" x14ac:dyDescent="0.25">
      <c r="A89" s="97"/>
      <c r="B89" s="112"/>
      <c r="C89" s="107"/>
      <c r="D89" s="199" t="s">
        <v>472</v>
      </c>
      <c r="E89" s="199" t="s">
        <v>472</v>
      </c>
      <c r="F89" s="200" t="s">
        <v>472</v>
      </c>
      <c r="G89" s="200" t="str">
        <f>'[11]67-16-36'!G60</f>
        <v>BUDGETED</v>
      </c>
      <c r="H89" s="200" t="s">
        <v>474</v>
      </c>
    </row>
    <row r="90" spans="1:8" ht="15.75" thickBot="1" x14ac:dyDescent="0.3">
      <c r="A90" s="97"/>
      <c r="B90" s="114"/>
      <c r="C90" s="115"/>
      <c r="D90" s="201">
        <f>[5]Sheet1!A11</f>
        <v>2022</v>
      </c>
      <c r="E90" s="201">
        <f>[5]Sheet1!B11</f>
        <v>2023</v>
      </c>
      <c r="F90" s="201">
        <f>[5]Sheet1!C11</f>
        <v>2024</v>
      </c>
      <c r="G90" s="201">
        <f>[5]Sheet1!D11</f>
        <v>2025</v>
      </c>
      <c r="H90" s="201">
        <f>[5]Sheet1!E11</f>
        <v>2026</v>
      </c>
    </row>
    <row r="91" spans="1:8" ht="15.75" thickTop="1" x14ac:dyDescent="0.25">
      <c r="A91" s="97"/>
      <c r="B91" s="97" t="str">
        <f>'[11]67-16-36'!B63</f>
        <v>INLET BOXES CLEANED/CHECKED</v>
      </c>
      <c r="C91" s="100"/>
      <c r="D91" s="202">
        <v>350</v>
      </c>
      <c r="E91" s="202">
        <v>363</v>
      </c>
      <c r="F91" s="202">
        <v>851</v>
      </c>
      <c r="G91" s="202">
        <v>851</v>
      </c>
      <c r="H91" s="202">
        <v>851</v>
      </c>
    </row>
    <row r="92" spans="1:8" x14ac:dyDescent="0.25">
      <c r="A92" s="97"/>
      <c r="B92" s="97"/>
      <c r="C92" s="100"/>
      <c r="D92" s="202"/>
      <c r="E92" s="202"/>
      <c r="F92" s="202"/>
      <c r="G92" s="202"/>
      <c r="H92" s="202"/>
    </row>
    <row r="93" spans="1:8" ht="15.75" thickBot="1" x14ac:dyDescent="0.3">
      <c r="A93" s="97"/>
      <c r="B93" s="97"/>
      <c r="C93" s="117"/>
      <c r="D93" s="117"/>
      <c r="E93" s="117"/>
      <c r="F93" s="118"/>
      <c r="G93" s="118"/>
      <c r="H93" s="118"/>
    </row>
    <row r="94" spans="1:8" ht="16.5" thickTop="1" thickBot="1" x14ac:dyDescent="0.3">
      <c r="A94" s="154" t="s">
        <v>505</v>
      </c>
      <c r="B94" s="155"/>
      <c r="C94" s="155"/>
      <c r="D94" s="155"/>
      <c r="E94" s="155"/>
      <c r="F94" s="155"/>
      <c r="G94" s="155"/>
      <c r="H94" s="156"/>
    </row>
    <row r="95" spans="1:8" ht="15.75" thickTop="1" x14ac:dyDescent="0.25">
      <c r="A95" s="97"/>
      <c r="B95" s="112"/>
      <c r="C95" s="107"/>
      <c r="D95" s="199" t="s">
        <v>472</v>
      </c>
      <c r="E95" s="199" t="s">
        <v>472</v>
      </c>
      <c r="F95" s="200" t="s">
        <v>472</v>
      </c>
      <c r="G95" s="200" t="str">
        <f>'[11]67-16-36'!G67</f>
        <v>BUDGETED</v>
      </c>
      <c r="H95" s="200" t="s">
        <v>474</v>
      </c>
    </row>
    <row r="96" spans="1:8" ht="15.75" thickBot="1" x14ac:dyDescent="0.3">
      <c r="A96" s="97"/>
      <c r="B96" s="128" t="str">
        <f>'[11]67-16-36'!B67</f>
        <v>STAFF</v>
      </c>
      <c r="C96" s="115"/>
      <c r="D96" s="201">
        <f>[5]Sheet1!A11</f>
        <v>2022</v>
      </c>
      <c r="E96" s="201">
        <f>[5]Sheet1!B11</f>
        <v>2023</v>
      </c>
      <c r="F96" s="201">
        <f>[5]Sheet1!C11</f>
        <v>2024</v>
      </c>
      <c r="G96" s="201">
        <f>[5]Sheet1!D11</f>
        <v>2025</v>
      </c>
      <c r="H96" s="201">
        <f>[5]Sheet1!E11</f>
        <v>2026</v>
      </c>
    </row>
    <row r="97" spans="1:8" ht="15.75" thickTop="1" x14ac:dyDescent="0.25">
      <c r="A97" s="97"/>
      <c r="B97" s="97" t="s">
        <v>813</v>
      </c>
      <c r="C97" s="97"/>
      <c r="D97" s="97"/>
      <c r="E97" s="97"/>
      <c r="F97" s="97"/>
      <c r="G97" s="101"/>
      <c r="H97" s="101"/>
    </row>
    <row r="98" spans="1:8" x14ac:dyDescent="0.25">
      <c r="A98" s="97"/>
      <c r="B98" s="97" t="s">
        <v>658</v>
      </c>
      <c r="C98" s="97"/>
      <c r="D98" s="97">
        <f>'[11]67-16-36'!D70</f>
        <v>1</v>
      </c>
      <c r="E98" s="97">
        <f>'[11]67-16-36'!E70</f>
        <v>1</v>
      </c>
      <c r="F98" s="97">
        <f>'[11]67-16-36'!F70</f>
        <v>1</v>
      </c>
      <c r="G98" s="97">
        <f>'[11]67-16-36'!G70</f>
        <v>1</v>
      </c>
      <c r="H98" s="97">
        <v>1</v>
      </c>
    </row>
    <row r="99" spans="1:8" ht="15.75" thickBot="1" x14ac:dyDescent="0.3">
      <c r="A99" s="97"/>
      <c r="B99" s="135" t="s">
        <v>814</v>
      </c>
      <c r="C99" s="135"/>
      <c r="D99" s="135">
        <f>'[11]67-16-36'!D71</f>
        <v>1</v>
      </c>
      <c r="E99" s="135">
        <f>'[11]67-16-36'!E71</f>
        <v>1</v>
      </c>
      <c r="F99" s="135">
        <f>'[11]67-16-36'!F71</f>
        <v>1</v>
      </c>
      <c r="G99" s="135">
        <f>'[11]67-16-36'!G71</f>
        <v>1</v>
      </c>
      <c r="H99" s="135">
        <v>1</v>
      </c>
    </row>
    <row r="100" spans="1:8" ht="15.75" thickTop="1" x14ac:dyDescent="0.25">
      <c r="A100" s="97"/>
      <c r="B100" s="97" t="s">
        <v>815</v>
      </c>
      <c r="C100" s="97"/>
      <c r="D100" s="97">
        <f>SUM(D98:D99)</f>
        <v>2</v>
      </c>
      <c r="E100" s="97">
        <f>SUM(E98:E99)</f>
        <v>2</v>
      </c>
      <c r="F100" s="97">
        <f>SUM(F98:F99)</f>
        <v>2</v>
      </c>
      <c r="G100" s="97">
        <f>SUM(G98:G99)</f>
        <v>2</v>
      </c>
      <c r="H100" s="97">
        <f>SUM(H98:H99)</f>
        <v>2</v>
      </c>
    </row>
    <row r="101" spans="1:8" x14ac:dyDescent="0.25">
      <c r="A101" s="97"/>
      <c r="B101" s="97"/>
      <c r="C101" s="97"/>
      <c r="D101" s="97"/>
      <c r="E101" s="97"/>
      <c r="F101" s="97"/>
      <c r="G101" s="101"/>
      <c r="H101" s="101"/>
    </row>
  </sheetData>
  <mergeCells count="3">
    <mergeCell ref="A1:H1"/>
    <mergeCell ref="A2:H2"/>
    <mergeCell ref="A3:H3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85BB0-64A7-42E7-B8D8-E43ECB373BFA}">
  <dimension ref="A1:H21"/>
  <sheetViews>
    <sheetView workbookViewId="0">
      <selection activeCell="K18" sqref="K18"/>
    </sheetView>
  </sheetViews>
  <sheetFormatPr defaultRowHeight="15" x14ac:dyDescent="0.25"/>
  <cols>
    <col min="1" max="1" width="14.7109375" customWidth="1"/>
    <col min="2" max="2" width="31.28515625" customWidth="1"/>
    <col min="3" max="3" width="9.7109375" bestFit="1" customWidth="1"/>
    <col min="4" max="5" width="10.5703125" bestFit="1" customWidth="1"/>
    <col min="6" max="6" width="11.85546875" bestFit="1" customWidth="1"/>
    <col min="7" max="7" width="10.5703125" bestFit="1" customWidth="1"/>
    <col min="8" max="8" width="11" bestFit="1" customWidth="1"/>
  </cols>
  <sheetData>
    <row r="1" spans="1:8" x14ac:dyDescent="0.25">
      <c r="A1" s="164" t="s">
        <v>0</v>
      </c>
      <c r="B1" s="164"/>
      <c r="C1" s="164"/>
      <c r="D1" s="164"/>
      <c r="E1" s="164"/>
      <c r="F1" s="164"/>
      <c r="G1" s="164"/>
      <c r="H1" s="164"/>
    </row>
    <row r="2" spans="1:8" x14ac:dyDescent="0.25">
      <c r="A2" s="164" t="s">
        <v>759</v>
      </c>
      <c r="B2" s="164"/>
      <c r="C2" s="164"/>
      <c r="D2" s="164"/>
      <c r="E2" s="164"/>
      <c r="F2" s="164"/>
      <c r="G2" s="164"/>
      <c r="H2" s="164"/>
    </row>
    <row r="3" spans="1:8" x14ac:dyDescent="0.25">
      <c r="A3" s="164" t="s">
        <v>816</v>
      </c>
      <c r="B3" s="164"/>
      <c r="C3" s="164"/>
      <c r="D3" s="164"/>
      <c r="E3" s="164"/>
      <c r="F3" s="164"/>
      <c r="G3" s="164"/>
      <c r="H3" s="164"/>
    </row>
    <row r="4" spans="1:8" x14ac:dyDescent="0.25">
      <c r="A4" s="182"/>
      <c r="B4" s="182"/>
      <c r="C4" s="182"/>
      <c r="D4" s="182"/>
      <c r="E4" s="182"/>
      <c r="F4" s="182"/>
      <c r="G4" s="182"/>
    </row>
    <row r="5" spans="1:8" x14ac:dyDescent="0.25">
      <c r="A5" s="182" t="s">
        <v>2</v>
      </c>
      <c r="B5" s="182" t="s">
        <v>3</v>
      </c>
      <c r="C5" s="150" t="s">
        <v>469</v>
      </c>
      <c r="D5" s="150" t="s">
        <v>469</v>
      </c>
      <c r="E5" s="150" t="s">
        <v>470</v>
      </c>
      <c r="F5" s="150" t="s">
        <v>470</v>
      </c>
      <c r="G5" s="150" t="s">
        <v>470</v>
      </c>
      <c r="H5" s="150" t="s">
        <v>55</v>
      </c>
    </row>
    <row r="6" spans="1:8" x14ac:dyDescent="0.25">
      <c r="A6" s="182" t="s">
        <v>4</v>
      </c>
      <c r="B6" s="182"/>
      <c r="C6" s="150" t="s">
        <v>471</v>
      </c>
      <c r="D6" s="150" t="s">
        <v>472</v>
      </c>
      <c r="E6" s="150" t="s">
        <v>473</v>
      </c>
      <c r="F6" s="150" t="s">
        <v>472</v>
      </c>
      <c r="G6" s="150" t="s">
        <v>471</v>
      </c>
      <c r="H6" s="182" t="s">
        <v>474</v>
      </c>
    </row>
    <row r="7" spans="1:8" ht="15.75" thickBot="1" x14ac:dyDescent="0.3">
      <c r="A7" s="192" t="s">
        <v>5</v>
      </c>
      <c r="B7" s="192"/>
      <c r="C7" s="193" t="s">
        <v>11</v>
      </c>
      <c r="D7" s="193"/>
      <c r="E7" s="193" t="s">
        <v>14</v>
      </c>
      <c r="F7" s="193" t="s">
        <v>475</v>
      </c>
      <c r="G7" s="193" t="s">
        <v>14</v>
      </c>
      <c r="H7" s="193" t="s">
        <v>14</v>
      </c>
    </row>
    <row r="8" spans="1:8" ht="15.75" thickTop="1" x14ac:dyDescent="0.25">
      <c r="A8" s="73" t="s">
        <v>817</v>
      </c>
      <c r="B8" s="73" t="s">
        <v>392</v>
      </c>
      <c r="C8" s="203">
        <v>228668</v>
      </c>
      <c r="D8" s="203">
        <v>228668</v>
      </c>
      <c r="E8" s="203">
        <v>228668</v>
      </c>
      <c r="F8" s="203">
        <v>114334.02</v>
      </c>
      <c r="G8" s="203">
        <v>228668</v>
      </c>
      <c r="H8" s="203">
        <v>228668</v>
      </c>
    </row>
    <row r="9" spans="1:8" x14ac:dyDescent="0.25">
      <c r="A9" s="73" t="s">
        <v>818</v>
      </c>
      <c r="B9" s="73" t="s">
        <v>819</v>
      </c>
      <c r="C9" s="43">
        <v>150483</v>
      </c>
      <c r="D9" s="43">
        <v>150483</v>
      </c>
      <c r="E9" s="43">
        <v>149915</v>
      </c>
      <c r="F9" s="43">
        <v>74957.52</v>
      </c>
      <c r="G9" s="43">
        <v>149915</v>
      </c>
      <c r="H9" s="43">
        <f>'[6]I&amp;S Fund'!$C$17</f>
        <v>151350.34460000001</v>
      </c>
    </row>
    <row r="10" spans="1:8" x14ac:dyDescent="0.25">
      <c r="A10" s="73" t="s">
        <v>820</v>
      </c>
      <c r="B10" s="73" t="s">
        <v>821</v>
      </c>
      <c r="C10" s="43">
        <v>0</v>
      </c>
      <c r="D10" s="43">
        <v>311775</v>
      </c>
      <c r="E10" s="43">
        <v>0</v>
      </c>
      <c r="F10" s="43">
        <v>0</v>
      </c>
      <c r="G10" s="43">
        <v>0</v>
      </c>
      <c r="H10" s="43">
        <v>0</v>
      </c>
    </row>
    <row r="11" spans="1:8" x14ac:dyDescent="0.25">
      <c r="A11" s="204"/>
      <c r="B11" s="27" t="s">
        <v>822</v>
      </c>
      <c r="C11" s="44">
        <f>SUM(C8:C10)</f>
        <v>379151</v>
      </c>
      <c r="D11" s="44">
        <f t="shared" ref="D11:H11" si="0">SUM(D8:D10)</f>
        <v>690926</v>
      </c>
      <c r="E11" s="44">
        <f t="shared" si="0"/>
        <v>378583</v>
      </c>
      <c r="F11" s="44">
        <f t="shared" si="0"/>
        <v>189291.54</v>
      </c>
      <c r="G11" s="44">
        <f t="shared" si="0"/>
        <v>378583</v>
      </c>
      <c r="H11" s="44">
        <f t="shared" si="0"/>
        <v>380018.34460000001</v>
      </c>
    </row>
    <row r="12" spans="1:8" x14ac:dyDescent="0.25">
      <c r="A12" s="73" t="s">
        <v>823</v>
      </c>
      <c r="B12" s="73" t="s">
        <v>418</v>
      </c>
      <c r="C12" s="43">
        <v>0</v>
      </c>
      <c r="D12" s="43">
        <v>0</v>
      </c>
      <c r="E12" s="43">
        <v>45000</v>
      </c>
      <c r="F12" s="43">
        <v>45000</v>
      </c>
      <c r="G12" s="43">
        <v>45000</v>
      </c>
      <c r="H12" s="43">
        <v>0</v>
      </c>
    </row>
    <row r="13" spans="1:8" x14ac:dyDescent="0.25">
      <c r="A13" s="73" t="s">
        <v>824</v>
      </c>
      <c r="B13" s="73" t="s">
        <v>825</v>
      </c>
      <c r="C13" s="43">
        <v>24308</v>
      </c>
      <c r="D13" s="43">
        <v>24308.240000000002</v>
      </c>
      <c r="E13" s="43">
        <v>0</v>
      </c>
      <c r="F13" s="43">
        <v>0</v>
      </c>
      <c r="G13" s="43">
        <v>0</v>
      </c>
      <c r="H13" s="43">
        <v>0</v>
      </c>
    </row>
    <row r="14" spans="1:8" x14ac:dyDescent="0.25">
      <c r="A14" s="73" t="s">
        <v>826</v>
      </c>
      <c r="B14" s="73" t="s">
        <v>410</v>
      </c>
      <c r="C14" s="43">
        <v>108858</v>
      </c>
      <c r="D14" s="43">
        <v>108857.38</v>
      </c>
      <c r="E14" s="43">
        <v>109016</v>
      </c>
      <c r="F14" s="43">
        <v>99057.75</v>
      </c>
      <c r="G14" s="43">
        <v>109016</v>
      </c>
      <c r="H14" s="43">
        <f>'[6]2012 CO'!$B$7</f>
        <v>109531.40000000001</v>
      </c>
    </row>
    <row r="15" spans="1:8" x14ac:dyDescent="0.25">
      <c r="A15" s="73" t="s">
        <v>827</v>
      </c>
      <c r="B15" s="73" t="s">
        <v>414</v>
      </c>
      <c r="C15" s="43">
        <v>84756</v>
      </c>
      <c r="D15" s="43">
        <v>84756.26</v>
      </c>
      <c r="E15" s="43">
        <v>84906</v>
      </c>
      <c r="F15" s="43">
        <v>73053.119999999995</v>
      </c>
      <c r="G15" s="43">
        <v>84906</v>
      </c>
      <c r="H15" s="43">
        <f>'[6]2014 GO'!$B$7</f>
        <v>84956.25</v>
      </c>
    </row>
    <row r="16" spans="1:8" x14ac:dyDescent="0.25">
      <c r="A16" s="73" t="s">
        <v>828</v>
      </c>
      <c r="B16" s="73" t="s">
        <v>413</v>
      </c>
      <c r="C16" s="43">
        <v>121183</v>
      </c>
      <c r="D16" s="43">
        <v>121182.64</v>
      </c>
      <c r="E16" s="43">
        <v>121352</v>
      </c>
      <c r="F16" s="43">
        <v>106982.93</v>
      </c>
      <c r="G16" s="43">
        <v>121352</v>
      </c>
      <c r="H16" s="43">
        <f>'[12]2016 GO Refund and Improvement '!$B$8+'[12]2016 GO Refund and Improvement '!$B$21</f>
        <v>121351.75571000001</v>
      </c>
    </row>
    <row r="17" spans="1:8" x14ac:dyDescent="0.25">
      <c r="A17" s="73" t="s">
        <v>829</v>
      </c>
      <c r="B17" s="73" t="s">
        <v>468</v>
      </c>
      <c r="C17" s="43">
        <v>92347</v>
      </c>
      <c r="D17" s="43">
        <v>92347.17</v>
      </c>
      <c r="E17" s="43">
        <v>91998</v>
      </c>
      <c r="F17" s="43">
        <v>89449.8</v>
      </c>
      <c r="G17" s="43">
        <v>91998</v>
      </c>
      <c r="H17" s="43">
        <f>'[6]2017 Refunding'!$B$5</f>
        <v>92879.0772</v>
      </c>
    </row>
    <row r="18" spans="1:8" x14ac:dyDescent="0.25">
      <c r="A18" s="73" t="s">
        <v>830</v>
      </c>
      <c r="B18" s="73" t="s">
        <v>417</v>
      </c>
      <c r="C18" s="43">
        <v>91313</v>
      </c>
      <c r="D18" s="43">
        <v>91312.81</v>
      </c>
      <c r="E18" s="43">
        <v>90449</v>
      </c>
      <c r="F18" s="43">
        <v>88215.39</v>
      </c>
      <c r="G18" s="43">
        <v>90449</v>
      </c>
      <c r="H18" s="43">
        <f>'[6]2020 GO Refund'!$B$6</f>
        <v>91027.51999999999</v>
      </c>
    </row>
    <row r="19" spans="1:8" ht="15.75" thickBot="1" x14ac:dyDescent="0.3">
      <c r="A19" s="29"/>
      <c r="B19" s="29" t="s">
        <v>831</v>
      </c>
      <c r="C19" s="190">
        <f t="shared" ref="C19:H19" si="1">SUM(C12:C18)</f>
        <v>522765</v>
      </c>
      <c r="D19" s="190">
        <f t="shared" si="1"/>
        <v>522764.5</v>
      </c>
      <c r="E19" s="190">
        <f t="shared" si="1"/>
        <v>542721</v>
      </c>
      <c r="F19" s="190">
        <f t="shared" si="1"/>
        <v>501758.99</v>
      </c>
      <c r="G19" s="190">
        <f t="shared" si="1"/>
        <v>542721</v>
      </c>
      <c r="H19" s="190">
        <f t="shared" si="1"/>
        <v>499746.00291000004</v>
      </c>
    </row>
    <row r="20" spans="1:8" ht="16.5" thickTop="1" thickBot="1" x14ac:dyDescent="0.3">
      <c r="A20" s="31"/>
      <c r="B20" s="31" t="s">
        <v>832</v>
      </c>
      <c r="C20" s="45">
        <f>SUM(C8:C19)/2</f>
        <v>901916</v>
      </c>
      <c r="D20" s="45">
        <f t="shared" ref="D20:H20" si="2">SUM(D8:D19)/2</f>
        <v>1213690.5</v>
      </c>
      <c r="E20" s="45">
        <f t="shared" si="2"/>
        <v>921304</v>
      </c>
      <c r="F20" s="45">
        <f t="shared" si="2"/>
        <v>691050.53</v>
      </c>
      <c r="G20" s="45">
        <f t="shared" si="2"/>
        <v>921304</v>
      </c>
      <c r="H20" s="45">
        <f t="shared" si="2"/>
        <v>879764.34750999999</v>
      </c>
    </row>
    <row r="21" spans="1:8" ht="15.75" thickTop="1" x14ac:dyDescent="0.25"/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5A286-7052-4C2D-AADA-4A396C99C599}">
  <dimension ref="A1:H56"/>
  <sheetViews>
    <sheetView workbookViewId="0">
      <selection activeCell="N17" sqref="N17"/>
    </sheetView>
  </sheetViews>
  <sheetFormatPr defaultRowHeight="15" x14ac:dyDescent="0.25"/>
  <cols>
    <col min="1" max="1" width="12.7109375" customWidth="1"/>
    <col min="2" max="2" width="31.5703125" customWidth="1"/>
    <col min="3" max="5" width="10.28515625" customWidth="1"/>
    <col min="6" max="6" width="10.5703125" bestFit="1" customWidth="1"/>
    <col min="7" max="8" width="10.28515625" customWidth="1"/>
  </cols>
  <sheetData>
    <row r="1" spans="1:8" x14ac:dyDescent="0.25">
      <c r="A1" s="164" t="s">
        <v>0</v>
      </c>
      <c r="B1" s="164"/>
      <c r="C1" s="164"/>
      <c r="D1" s="164"/>
      <c r="E1" s="164"/>
      <c r="F1" s="164"/>
      <c r="G1" s="164"/>
      <c r="H1" s="164"/>
    </row>
    <row r="2" spans="1:8" x14ac:dyDescent="0.25">
      <c r="A2" s="164" t="s">
        <v>483</v>
      </c>
      <c r="B2" s="164"/>
      <c r="C2" s="164"/>
      <c r="D2" s="164"/>
      <c r="E2" s="164"/>
      <c r="F2" s="164"/>
      <c r="G2" s="164"/>
      <c r="H2" s="164"/>
    </row>
    <row r="3" spans="1:8" x14ac:dyDescent="0.25">
      <c r="A3" s="164" t="s">
        <v>833</v>
      </c>
      <c r="B3" s="164"/>
      <c r="C3" s="164"/>
      <c r="D3" s="164"/>
      <c r="E3" s="164"/>
      <c r="F3" s="164"/>
      <c r="G3" s="164"/>
      <c r="H3" s="164"/>
    </row>
    <row r="4" spans="1:8" x14ac:dyDescent="0.25">
      <c r="A4" s="182"/>
      <c r="B4" s="182"/>
      <c r="C4" s="182"/>
      <c r="D4" s="182"/>
      <c r="E4" s="182"/>
      <c r="F4" s="182" t="s">
        <v>5</v>
      </c>
      <c r="G4" s="182"/>
    </row>
    <row r="5" spans="1:8" x14ac:dyDescent="0.25">
      <c r="A5" s="150" t="s">
        <v>2</v>
      </c>
      <c r="B5" s="150" t="s">
        <v>3</v>
      </c>
      <c r="C5" s="150" t="s">
        <v>513</v>
      </c>
      <c r="D5" s="150" t="s">
        <v>513</v>
      </c>
      <c r="E5" s="150" t="s">
        <v>514</v>
      </c>
      <c r="F5" s="150" t="s">
        <v>514</v>
      </c>
      <c r="G5" s="150" t="s">
        <v>514</v>
      </c>
      <c r="H5" s="150" t="s">
        <v>55</v>
      </c>
    </row>
    <row r="6" spans="1:8" x14ac:dyDescent="0.25">
      <c r="A6" s="150" t="s">
        <v>4</v>
      </c>
      <c r="B6" s="150"/>
      <c r="C6" s="150" t="s">
        <v>471</v>
      </c>
      <c r="D6" s="150" t="s">
        <v>472</v>
      </c>
      <c r="E6" s="150" t="s">
        <v>473</v>
      </c>
      <c r="F6" s="150" t="s">
        <v>472</v>
      </c>
      <c r="G6" s="150" t="s">
        <v>471</v>
      </c>
      <c r="H6" s="150" t="s">
        <v>474</v>
      </c>
    </row>
    <row r="7" spans="1:8" ht="15.75" thickBot="1" x14ac:dyDescent="0.3">
      <c r="A7" s="193" t="s">
        <v>5</v>
      </c>
      <c r="B7" s="193"/>
      <c r="C7" s="150" t="s">
        <v>11</v>
      </c>
      <c r="D7" s="150" t="s">
        <v>5</v>
      </c>
      <c r="E7" s="150" t="s">
        <v>11</v>
      </c>
      <c r="F7" s="150" t="s">
        <v>475</v>
      </c>
      <c r="G7" s="150" t="s">
        <v>11</v>
      </c>
      <c r="H7" s="150" t="s">
        <v>11</v>
      </c>
    </row>
    <row r="8" spans="1:8" ht="15.75" thickTop="1" x14ac:dyDescent="0.25">
      <c r="A8" s="73"/>
      <c r="B8" s="73" t="s">
        <v>834</v>
      </c>
      <c r="C8" s="42">
        <v>1868649</v>
      </c>
      <c r="D8" s="42">
        <f>C8</f>
        <v>1868649</v>
      </c>
      <c r="E8" s="42">
        <f>D42</f>
        <v>2004883</v>
      </c>
      <c r="F8" s="42">
        <f>E42</f>
        <v>2004883</v>
      </c>
      <c r="G8" s="42">
        <f>F8</f>
        <v>2004883</v>
      </c>
      <c r="H8" s="42">
        <f>G42</f>
        <v>2423017</v>
      </c>
    </row>
    <row r="9" spans="1:8" x14ac:dyDescent="0.25">
      <c r="A9" s="182" t="s">
        <v>40</v>
      </c>
      <c r="B9" s="73"/>
      <c r="C9" s="43"/>
      <c r="D9" s="43"/>
      <c r="E9" s="43"/>
      <c r="F9" s="43"/>
      <c r="G9" s="43"/>
      <c r="H9" s="205"/>
    </row>
    <row r="10" spans="1:8" x14ac:dyDescent="0.25">
      <c r="A10" s="73" t="s">
        <v>835</v>
      </c>
      <c r="B10" s="73" t="s">
        <v>836</v>
      </c>
      <c r="C10" s="43">
        <v>2292354</v>
      </c>
      <c r="D10" s="43">
        <v>2335678</v>
      </c>
      <c r="E10" s="43">
        <v>2399084</v>
      </c>
      <c r="F10" s="43">
        <v>2791132</v>
      </c>
      <c r="G10" s="43">
        <v>2791132</v>
      </c>
      <c r="H10" s="206">
        <v>2473779</v>
      </c>
    </row>
    <row r="11" spans="1:8" x14ac:dyDescent="0.25">
      <c r="A11" s="73" t="s">
        <v>837</v>
      </c>
      <c r="B11" s="73" t="s">
        <v>838</v>
      </c>
      <c r="C11" s="43">
        <v>28000</v>
      </c>
      <c r="D11" s="43">
        <v>36103</v>
      </c>
      <c r="E11" s="43">
        <v>24960</v>
      </c>
      <c r="F11" s="43">
        <v>17546</v>
      </c>
      <c r="G11" s="43">
        <v>24960</v>
      </c>
      <c r="H11" s="206">
        <v>21562</v>
      </c>
    </row>
    <row r="12" spans="1:8" x14ac:dyDescent="0.25">
      <c r="A12" s="73" t="s">
        <v>839</v>
      </c>
      <c r="B12" s="73" t="s">
        <v>840</v>
      </c>
      <c r="C12" s="43">
        <v>19000</v>
      </c>
      <c r="D12" s="43">
        <v>25597</v>
      </c>
      <c r="E12" s="43">
        <v>19000</v>
      </c>
      <c r="F12" s="43">
        <v>20086</v>
      </c>
      <c r="G12" s="43">
        <v>20086</v>
      </c>
      <c r="H12" s="206">
        <v>20000</v>
      </c>
    </row>
    <row r="13" spans="1:8" x14ac:dyDescent="0.25">
      <c r="A13" s="27"/>
      <c r="B13" s="27" t="s">
        <v>841</v>
      </c>
      <c r="C13" s="44">
        <f>SUM(C10:C12)</f>
        <v>2339354</v>
      </c>
      <c r="D13" s="44">
        <f t="shared" ref="D13:H13" si="0">SUM(D10:D12)</f>
        <v>2397378</v>
      </c>
      <c r="E13" s="44">
        <f t="shared" si="0"/>
        <v>2443044</v>
      </c>
      <c r="F13" s="44">
        <f t="shared" si="0"/>
        <v>2828764</v>
      </c>
      <c r="G13" s="44">
        <f>SUM(G10:G12)</f>
        <v>2836178</v>
      </c>
      <c r="H13" s="207">
        <f t="shared" si="0"/>
        <v>2515341</v>
      </c>
    </row>
    <row r="14" spans="1:8" x14ac:dyDescent="0.25">
      <c r="A14" s="73" t="s">
        <v>842</v>
      </c>
      <c r="B14" s="73" t="s">
        <v>843</v>
      </c>
      <c r="C14" s="43">
        <v>18000</v>
      </c>
      <c r="D14" s="43">
        <v>18357</v>
      </c>
      <c r="E14" s="43">
        <v>18000</v>
      </c>
      <c r="F14" s="43">
        <v>5307</v>
      </c>
      <c r="G14" s="43">
        <v>18000</v>
      </c>
      <c r="H14" s="206">
        <v>18000</v>
      </c>
    </row>
    <row r="15" spans="1:8" x14ac:dyDescent="0.25">
      <c r="A15" s="73" t="s">
        <v>844</v>
      </c>
      <c r="B15" s="73" t="s">
        <v>845</v>
      </c>
      <c r="C15" s="43">
        <v>100000</v>
      </c>
      <c r="D15" s="43">
        <v>115459</v>
      </c>
      <c r="E15" s="43">
        <v>50000</v>
      </c>
      <c r="F15" s="43">
        <v>57306</v>
      </c>
      <c r="G15" s="43">
        <v>75000</v>
      </c>
      <c r="H15" s="206">
        <v>25000</v>
      </c>
    </row>
    <row r="16" spans="1:8" x14ac:dyDescent="0.25">
      <c r="A16" s="27"/>
      <c r="B16" s="27" t="s">
        <v>846</v>
      </c>
      <c r="C16" s="44">
        <f>SUM(C14:C15)</f>
        <v>118000</v>
      </c>
      <c r="D16" s="44">
        <f t="shared" ref="D16:H16" si="1">SUM(D14:D15)</f>
        <v>133816</v>
      </c>
      <c r="E16" s="44">
        <f t="shared" si="1"/>
        <v>68000</v>
      </c>
      <c r="F16" s="44">
        <f t="shared" si="1"/>
        <v>62613</v>
      </c>
      <c r="G16" s="44">
        <f>SUM(G14:G15)</f>
        <v>93000</v>
      </c>
      <c r="H16" s="207">
        <f t="shared" si="1"/>
        <v>43000</v>
      </c>
    </row>
    <row r="17" spans="1:8" x14ac:dyDescent="0.25">
      <c r="A17" s="73" t="s">
        <v>847</v>
      </c>
      <c r="B17" s="73" t="s">
        <v>848</v>
      </c>
      <c r="C17" s="43">
        <v>150483</v>
      </c>
      <c r="D17" s="43">
        <v>150483</v>
      </c>
      <c r="E17" s="43">
        <v>149915</v>
      </c>
      <c r="F17" s="43">
        <v>74957</v>
      </c>
      <c r="G17" s="43">
        <v>149915</v>
      </c>
      <c r="H17" s="206">
        <v>151350</v>
      </c>
    </row>
    <row r="18" spans="1:8" x14ac:dyDescent="0.25">
      <c r="A18" s="77" t="s">
        <v>849</v>
      </c>
      <c r="B18" s="77" t="s">
        <v>850</v>
      </c>
      <c r="C18" s="208">
        <v>0</v>
      </c>
      <c r="D18" s="208">
        <v>3896</v>
      </c>
      <c r="E18" s="208">
        <v>0</v>
      </c>
      <c r="F18" s="208">
        <v>0</v>
      </c>
      <c r="G18" s="208">
        <v>0</v>
      </c>
      <c r="H18" s="206">
        <v>0</v>
      </c>
    </row>
    <row r="19" spans="1:8" x14ac:dyDescent="0.25">
      <c r="A19" s="29"/>
      <c r="B19" s="27" t="s">
        <v>851</v>
      </c>
      <c r="C19" s="190">
        <f>SUM(C17:C18)</f>
        <v>150483</v>
      </c>
      <c r="D19" s="190">
        <f t="shared" ref="D19:H19" si="2">SUM(D17:D18)</f>
        <v>154379</v>
      </c>
      <c r="E19" s="190">
        <f t="shared" si="2"/>
        <v>149915</v>
      </c>
      <c r="F19" s="190">
        <f t="shared" si="2"/>
        <v>74957</v>
      </c>
      <c r="G19" s="190">
        <f t="shared" si="2"/>
        <v>149915</v>
      </c>
      <c r="H19" s="209">
        <f t="shared" si="2"/>
        <v>151350</v>
      </c>
    </row>
    <row r="20" spans="1:8" ht="15.75" thickBot="1" x14ac:dyDescent="0.3">
      <c r="A20" s="74"/>
      <c r="B20" s="74" t="s">
        <v>580</v>
      </c>
      <c r="C20" s="75">
        <f>C13+C16+C19</f>
        <v>2607837</v>
      </c>
      <c r="D20" s="75">
        <f>D13+D16+D19</f>
        <v>2685573</v>
      </c>
      <c r="E20" s="75">
        <f t="shared" ref="E20:H20" si="3">E13+E16+E19</f>
        <v>2660959</v>
      </c>
      <c r="F20" s="75">
        <f t="shared" si="3"/>
        <v>2966334</v>
      </c>
      <c r="G20" s="75">
        <f t="shared" si="3"/>
        <v>3079093</v>
      </c>
      <c r="H20" s="210">
        <f t="shared" si="3"/>
        <v>2709691</v>
      </c>
    </row>
    <row r="21" spans="1:8" ht="16.5" thickTop="1" thickBot="1" x14ac:dyDescent="0.3">
      <c r="A21" s="31"/>
      <c r="B21" s="31" t="s">
        <v>41</v>
      </c>
      <c r="C21" s="45">
        <f>C8+C20</f>
        <v>4476486</v>
      </c>
      <c r="D21" s="45">
        <f t="shared" ref="D21:H21" si="4">D8+D20</f>
        <v>4554222</v>
      </c>
      <c r="E21" s="45">
        <f t="shared" si="4"/>
        <v>4665842</v>
      </c>
      <c r="F21" s="45">
        <f t="shared" si="4"/>
        <v>4971217</v>
      </c>
      <c r="G21" s="45">
        <f t="shared" si="4"/>
        <v>5083976</v>
      </c>
      <c r="H21" s="211">
        <f t="shared" si="4"/>
        <v>5132708</v>
      </c>
    </row>
    <row r="22" spans="1:8" ht="15.75" thickTop="1" x14ac:dyDescent="0.25">
      <c r="A22" s="182" t="s">
        <v>34</v>
      </c>
      <c r="B22" s="73"/>
      <c r="C22" s="43"/>
      <c r="D22" s="43"/>
      <c r="E22" s="43"/>
      <c r="F22" s="43"/>
      <c r="G22" s="43"/>
      <c r="H22" s="206"/>
    </row>
    <row r="23" spans="1:8" x14ac:dyDescent="0.25">
      <c r="A23" s="73" t="s">
        <v>852</v>
      </c>
      <c r="B23" s="73" t="s">
        <v>27</v>
      </c>
      <c r="C23" s="212">
        <v>12500</v>
      </c>
      <c r="D23" s="212">
        <v>7500</v>
      </c>
      <c r="E23" s="212">
        <v>12500</v>
      </c>
      <c r="F23" s="212">
        <v>4000</v>
      </c>
      <c r="G23" s="212">
        <v>12500</v>
      </c>
      <c r="H23" s="206">
        <v>12500</v>
      </c>
    </row>
    <row r="24" spans="1:8" x14ac:dyDescent="0.25">
      <c r="A24" s="73" t="s">
        <v>853</v>
      </c>
      <c r="B24" s="73" t="s">
        <v>28</v>
      </c>
      <c r="C24" s="43">
        <v>150000</v>
      </c>
      <c r="D24" s="43">
        <v>153307</v>
      </c>
      <c r="E24" s="43">
        <v>165719</v>
      </c>
      <c r="F24" s="43">
        <v>82585</v>
      </c>
      <c r="G24" s="43">
        <v>165719</v>
      </c>
      <c r="H24" s="206">
        <v>165719</v>
      </c>
    </row>
    <row r="25" spans="1:8" x14ac:dyDescent="0.25">
      <c r="A25" s="73" t="s">
        <v>854</v>
      </c>
      <c r="B25" s="73" t="s">
        <v>855</v>
      </c>
      <c r="C25" s="43">
        <v>112717</v>
      </c>
      <c r="D25" s="43">
        <v>112717</v>
      </c>
      <c r="E25" s="43">
        <v>0</v>
      </c>
      <c r="F25" s="43">
        <v>0</v>
      </c>
      <c r="G25" s="43">
        <v>0</v>
      </c>
      <c r="H25" s="206">
        <v>0</v>
      </c>
    </row>
    <row r="26" spans="1:8" x14ac:dyDescent="0.25">
      <c r="A26" s="73" t="s">
        <v>856</v>
      </c>
      <c r="B26" s="73" t="s">
        <v>857</v>
      </c>
      <c r="C26" s="43">
        <v>59377</v>
      </c>
      <c r="D26" s="43">
        <v>59377</v>
      </c>
      <c r="E26" s="43">
        <v>59463</v>
      </c>
      <c r="F26" s="43">
        <v>54031</v>
      </c>
      <c r="G26" s="43">
        <v>59463</v>
      </c>
      <c r="H26" s="206">
        <v>59744</v>
      </c>
    </row>
    <row r="27" spans="1:8" x14ac:dyDescent="0.25">
      <c r="A27" s="73" t="s">
        <v>858</v>
      </c>
      <c r="B27" s="73" t="s">
        <v>859</v>
      </c>
      <c r="C27" s="43">
        <v>132220</v>
      </c>
      <c r="D27" s="43">
        <v>132220</v>
      </c>
      <c r="E27" s="43">
        <v>132454</v>
      </c>
      <c r="F27" s="43">
        <v>113963</v>
      </c>
      <c r="G27" s="43">
        <v>132454</v>
      </c>
      <c r="H27" s="206">
        <v>132532</v>
      </c>
    </row>
    <row r="28" spans="1:8" x14ac:dyDescent="0.25">
      <c r="A28" s="73" t="s">
        <v>860</v>
      </c>
      <c r="B28" s="73" t="s">
        <v>861</v>
      </c>
      <c r="C28" s="43">
        <v>303108</v>
      </c>
      <c r="D28" s="43">
        <v>303108</v>
      </c>
      <c r="E28" s="43">
        <v>304119</v>
      </c>
      <c r="F28" s="43">
        <v>281477</v>
      </c>
      <c r="G28" s="43">
        <v>304119</v>
      </c>
      <c r="H28" s="206">
        <f>153519+153490</f>
        <v>307009</v>
      </c>
    </row>
    <row r="29" spans="1:8" x14ac:dyDescent="0.25">
      <c r="A29" s="73" t="s">
        <v>862</v>
      </c>
      <c r="B29" s="73" t="s">
        <v>863</v>
      </c>
      <c r="C29" s="43">
        <v>150483</v>
      </c>
      <c r="D29" s="43">
        <v>150483</v>
      </c>
      <c r="E29" s="43">
        <v>149915</v>
      </c>
      <c r="F29" s="43">
        <v>145762</v>
      </c>
      <c r="G29" s="43">
        <v>149915</v>
      </c>
      <c r="H29" s="206">
        <v>151350</v>
      </c>
    </row>
    <row r="30" spans="1:8" x14ac:dyDescent="0.25">
      <c r="A30" s="73" t="s">
        <v>864</v>
      </c>
      <c r="B30" s="73" t="s">
        <v>865</v>
      </c>
      <c r="C30" s="43">
        <v>275101</v>
      </c>
      <c r="D30" s="43">
        <v>275101</v>
      </c>
      <c r="E30" s="43">
        <v>275155</v>
      </c>
      <c r="F30" s="43">
        <v>229367</v>
      </c>
      <c r="G30" s="43">
        <v>275155</v>
      </c>
      <c r="H30" s="206">
        <v>275047</v>
      </c>
    </row>
    <row r="31" spans="1:8" x14ac:dyDescent="0.25">
      <c r="A31" s="73" t="s">
        <v>866</v>
      </c>
      <c r="B31" s="73" t="s">
        <v>867</v>
      </c>
      <c r="C31" s="212">
        <v>141692</v>
      </c>
      <c r="D31" s="212">
        <v>141692</v>
      </c>
      <c r="E31" s="212">
        <v>140351</v>
      </c>
      <c r="F31" s="212">
        <v>136886</v>
      </c>
      <c r="G31" s="212">
        <v>140351</v>
      </c>
      <c r="H31" s="206">
        <v>141250</v>
      </c>
    </row>
    <row r="32" spans="1:8" x14ac:dyDescent="0.25">
      <c r="A32" s="73" t="s">
        <v>868</v>
      </c>
      <c r="B32" s="73" t="s">
        <v>869</v>
      </c>
      <c r="C32" s="43">
        <v>490831</v>
      </c>
      <c r="D32" s="43">
        <v>490831</v>
      </c>
      <c r="E32" s="43">
        <v>490253</v>
      </c>
      <c r="F32" s="43">
        <v>384603</v>
      </c>
      <c r="G32" s="43">
        <v>490253</v>
      </c>
      <c r="H32" s="206">
        <v>487625</v>
      </c>
    </row>
    <row r="33" spans="1:8" x14ac:dyDescent="0.25">
      <c r="A33" s="73" t="s">
        <v>870</v>
      </c>
      <c r="B33" s="73" t="s">
        <v>871</v>
      </c>
      <c r="C33" s="43">
        <v>0</v>
      </c>
      <c r="D33" s="43">
        <v>0</v>
      </c>
      <c r="E33" s="43">
        <v>208950</v>
      </c>
      <c r="F33" s="43">
        <v>137202</v>
      </c>
      <c r="G33" s="43">
        <v>208950</v>
      </c>
      <c r="H33" s="206">
        <v>295034</v>
      </c>
    </row>
    <row r="34" spans="1:8" x14ac:dyDescent="0.25">
      <c r="A34" s="73" t="s">
        <v>872</v>
      </c>
      <c r="B34" s="73" t="s">
        <v>873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206">
        <v>168679</v>
      </c>
    </row>
    <row r="35" spans="1:8" x14ac:dyDescent="0.25">
      <c r="A35" s="27"/>
      <c r="B35" s="27" t="s">
        <v>874</v>
      </c>
      <c r="C35" s="44">
        <f t="shared" ref="C35:H35" si="5">SUM(C23:C34)</f>
        <v>1828029</v>
      </c>
      <c r="D35" s="44">
        <f t="shared" si="5"/>
        <v>1826336</v>
      </c>
      <c r="E35" s="44">
        <f t="shared" si="5"/>
        <v>1938879</v>
      </c>
      <c r="F35" s="44">
        <f t="shared" si="5"/>
        <v>1569876</v>
      </c>
      <c r="G35" s="44">
        <f t="shared" si="5"/>
        <v>1938879</v>
      </c>
      <c r="H35" s="207">
        <f t="shared" si="5"/>
        <v>2196489</v>
      </c>
    </row>
    <row r="36" spans="1:8" x14ac:dyDescent="0.25">
      <c r="A36" s="73" t="s">
        <v>875</v>
      </c>
      <c r="B36" s="73" t="s">
        <v>876</v>
      </c>
      <c r="C36" s="43">
        <v>329137</v>
      </c>
      <c r="D36" s="43">
        <v>329137</v>
      </c>
      <c r="E36" s="43">
        <v>328677</v>
      </c>
      <c r="F36" s="43">
        <v>293776</v>
      </c>
      <c r="G36" s="43">
        <v>328677</v>
      </c>
      <c r="H36" s="206">
        <v>497241</v>
      </c>
    </row>
    <row r="37" spans="1:8" x14ac:dyDescent="0.25">
      <c r="A37" s="73" t="s">
        <v>877</v>
      </c>
      <c r="B37" s="73" t="s">
        <v>878</v>
      </c>
      <c r="C37" s="43">
        <v>388117</v>
      </c>
      <c r="D37" s="43">
        <v>388117</v>
      </c>
      <c r="E37" s="43">
        <v>387618</v>
      </c>
      <c r="F37" s="43">
        <v>349410</v>
      </c>
      <c r="G37" s="43">
        <v>387618</v>
      </c>
      <c r="H37" s="206">
        <v>389373</v>
      </c>
    </row>
    <row r="38" spans="1:8" x14ac:dyDescent="0.25">
      <c r="A38" s="73" t="s">
        <v>879</v>
      </c>
      <c r="B38" s="73" t="s">
        <v>880</v>
      </c>
      <c r="C38" s="43">
        <v>3726</v>
      </c>
      <c r="D38" s="43">
        <v>3726</v>
      </c>
      <c r="E38" s="43">
        <v>3749</v>
      </c>
      <c r="F38" s="43">
        <v>3706</v>
      </c>
      <c r="G38" s="43">
        <v>3749</v>
      </c>
      <c r="H38" s="206">
        <v>3798</v>
      </c>
    </row>
    <row r="39" spans="1:8" x14ac:dyDescent="0.25">
      <c r="A39" s="73" t="s">
        <v>881</v>
      </c>
      <c r="B39" s="73" t="s">
        <v>882</v>
      </c>
      <c r="C39" s="43">
        <v>2023</v>
      </c>
      <c r="D39" s="43">
        <v>2023</v>
      </c>
      <c r="E39" s="43">
        <v>2036</v>
      </c>
      <c r="F39" s="43">
        <v>2013</v>
      </c>
      <c r="G39" s="43">
        <v>2036</v>
      </c>
      <c r="H39" s="206">
        <v>2062</v>
      </c>
    </row>
    <row r="40" spans="1:8" ht="15.75" thickBot="1" x14ac:dyDescent="0.3">
      <c r="A40" s="29"/>
      <c r="B40" s="29" t="s">
        <v>883</v>
      </c>
      <c r="C40" s="190">
        <f>SUM(C36:C39)</f>
        <v>723003</v>
      </c>
      <c r="D40" s="190">
        <f>SUM(D36:D39)</f>
        <v>723003</v>
      </c>
      <c r="E40" s="190">
        <f t="shared" ref="E40:H40" si="6">SUM(E36:E39)</f>
        <v>722080</v>
      </c>
      <c r="F40" s="190">
        <f t="shared" si="6"/>
        <v>648905</v>
      </c>
      <c r="G40" s="190">
        <f t="shared" si="6"/>
        <v>722080</v>
      </c>
      <c r="H40" s="209">
        <f t="shared" si="6"/>
        <v>892474</v>
      </c>
    </row>
    <row r="41" spans="1:8" ht="16.5" thickTop="1" thickBot="1" x14ac:dyDescent="0.3">
      <c r="A41" s="31"/>
      <c r="B41" s="31" t="s">
        <v>884</v>
      </c>
      <c r="C41" s="45">
        <f>C40+C35</f>
        <v>2551032</v>
      </c>
      <c r="D41" s="45">
        <f t="shared" ref="D41:H41" si="7">D40+D35</f>
        <v>2549339</v>
      </c>
      <c r="E41" s="45">
        <f t="shared" si="7"/>
        <v>2660959</v>
      </c>
      <c r="F41" s="45">
        <f t="shared" si="7"/>
        <v>2218781</v>
      </c>
      <c r="G41" s="45">
        <f t="shared" si="7"/>
        <v>2660959</v>
      </c>
      <c r="H41" s="211">
        <f t="shared" si="7"/>
        <v>3088963</v>
      </c>
    </row>
    <row r="42" spans="1:8" ht="15.75" thickTop="1" x14ac:dyDescent="0.25">
      <c r="A42" s="73"/>
      <c r="B42" s="73" t="s">
        <v>885</v>
      </c>
      <c r="C42" s="43">
        <f t="shared" ref="C42:H42" si="8">C21-C41</f>
        <v>1925454</v>
      </c>
      <c r="D42" s="43">
        <f t="shared" si="8"/>
        <v>2004883</v>
      </c>
      <c r="E42" s="43">
        <f t="shared" si="8"/>
        <v>2004883</v>
      </c>
      <c r="F42" s="43">
        <f t="shared" si="8"/>
        <v>2752436</v>
      </c>
      <c r="G42" s="43">
        <f t="shared" si="8"/>
        <v>2423017</v>
      </c>
      <c r="H42" s="206">
        <f t="shared" si="8"/>
        <v>2043745</v>
      </c>
    </row>
    <row r="43" spans="1:8" x14ac:dyDescent="0.25">
      <c r="A43" s="73"/>
      <c r="B43" s="73"/>
      <c r="C43" s="43"/>
      <c r="D43" s="43"/>
      <c r="E43" s="43"/>
      <c r="F43" s="43"/>
      <c r="G43" s="43"/>
      <c r="H43" s="206"/>
    </row>
    <row r="44" spans="1:8" x14ac:dyDescent="0.25">
      <c r="A44" s="73"/>
      <c r="B44" s="73"/>
      <c r="C44" s="43"/>
      <c r="D44" s="43"/>
      <c r="E44" s="43"/>
      <c r="F44" s="43"/>
      <c r="G44" s="43"/>
      <c r="H44" s="43"/>
    </row>
    <row r="45" spans="1:8" x14ac:dyDescent="0.25">
      <c r="A45" s="73"/>
      <c r="B45" s="73" t="s">
        <v>886</v>
      </c>
      <c r="C45" s="43">
        <f t="shared" ref="C45:H45" si="9">C42-C8</f>
        <v>56805</v>
      </c>
      <c r="D45" s="43">
        <f t="shared" si="9"/>
        <v>136234</v>
      </c>
      <c r="E45" s="43">
        <f>E42-E8</f>
        <v>0</v>
      </c>
      <c r="F45" s="43">
        <f t="shared" si="9"/>
        <v>747553</v>
      </c>
      <c r="G45" s="43">
        <f t="shared" si="9"/>
        <v>418134</v>
      </c>
      <c r="H45" s="43">
        <f t="shared" si="9"/>
        <v>-379272</v>
      </c>
    </row>
    <row r="46" spans="1:8" x14ac:dyDescent="0.25">
      <c r="H46" s="73"/>
    </row>
    <row r="47" spans="1:8" x14ac:dyDescent="0.25">
      <c r="H47" s="73"/>
    </row>
    <row r="48" spans="1:8" x14ac:dyDescent="0.25">
      <c r="H48" s="73"/>
    </row>
    <row r="49" spans="8:8" x14ac:dyDescent="0.25">
      <c r="H49" s="73"/>
    </row>
    <row r="50" spans="8:8" x14ac:dyDescent="0.25">
      <c r="H50" s="73"/>
    </row>
    <row r="51" spans="8:8" x14ac:dyDescent="0.25">
      <c r="H51" s="73"/>
    </row>
    <row r="52" spans="8:8" x14ac:dyDescent="0.25">
      <c r="H52" s="73"/>
    </row>
    <row r="53" spans="8:8" x14ac:dyDescent="0.25">
      <c r="H53" s="73"/>
    </row>
    <row r="54" spans="8:8" x14ac:dyDescent="0.25">
      <c r="H54" s="73"/>
    </row>
    <row r="55" spans="8:8" x14ac:dyDescent="0.25">
      <c r="H55" s="73"/>
    </row>
    <row r="56" spans="8:8" x14ac:dyDescent="0.25">
      <c r="H56" s="73"/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D54A7-4DB0-4713-AF91-04243CA56D54}">
  <dimension ref="A1:G21"/>
  <sheetViews>
    <sheetView workbookViewId="0">
      <selection activeCell="I29" sqref="I29"/>
    </sheetView>
  </sheetViews>
  <sheetFormatPr defaultRowHeight="15" x14ac:dyDescent="0.25"/>
  <cols>
    <col min="1" max="1" width="34.7109375" customWidth="1"/>
    <col min="2" max="4" width="10.28515625" customWidth="1"/>
    <col min="5" max="5" width="11.5703125" bestFit="1" customWidth="1"/>
    <col min="6" max="7" width="10.28515625" customWidth="1"/>
  </cols>
  <sheetData>
    <row r="1" spans="1:7" s="191" customFormat="1" ht="12.75" x14ac:dyDescent="0.2">
      <c r="A1" s="161" t="s">
        <v>0</v>
      </c>
      <c r="B1" s="161"/>
      <c r="C1" s="161"/>
      <c r="D1" s="161"/>
      <c r="E1" s="161"/>
      <c r="F1" s="161"/>
      <c r="G1" s="161"/>
    </row>
    <row r="2" spans="1:7" s="191" customFormat="1" ht="12.75" x14ac:dyDescent="0.2">
      <c r="A2" s="161" t="s">
        <v>483</v>
      </c>
      <c r="B2" s="161"/>
      <c r="C2" s="161"/>
      <c r="D2" s="161"/>
      <c r="E2" s="161"/>
      <c r="F2" s="161"/>
      <c r="G2" s="161"/>
    </row>
    <row r="3" spans="1:7" s="191" customFormat="1" ht="12.75" x14ac:dyDescent="0.2">
      <c r="A3" s="161" t="s">
        <v>887</v>
      </c>
      <c r="B3" s="161"/>
      <c r="C3" s="161"/>
      <c r="D3" s="161"/>
      <c r="E3" s="161"/>
      <c r="F3" s="161"/>
      <c r="G3" s="161"/>
    </row>
    <row r="4" spans="1:7" x14ac:dyDescent="0.25">
      <c r="A4" s="73"/>
      <c r="B4" s="73"/>
      <c r="C4" s="73"/>
      <c r="D4" s="73"/>
      <c r="E4" s="73"/>
      <c r="F4" s="73"/>
    </row>
    <row r="5" spans="1:7" s="89" customFormat="1" ht="12" x14ac:dyDescent="0.2">
      <c r="A5" s="180"/>
      <c r="B5" s="172" t="s">
        <v>513</v>
      </c>
      <c r="C5" s="172" t="s">
        <v>513</v>
      </c>
      <c r="D5" s="172" t="s">
        <v>514</v>
      </c>
      <c r="E5" s="172" t="s">
        <v>514</v>
      </c>
      <c r="F5" s="172" t="s">
        <v>514</v>
      </c>
      <c r="G5" s="172" t="s">
        <v>55</v>
      </c>
    </row>
    <row r="6" spans="1:7" s="89" customFormat="1" ht="12" x14ac:dyDescent="0.2">
      <c r="A6" s="180"/>
      <c r="B6" s="172" t="s">
        <v>471</v>
      </c>
      <c r="C6" s="172" t="s">
        <v>472</v>
      </c>
      <c r="D6" s="172" t="s">
        <v>473</v>
      </c>
      <c r="E6" s="172" t="s">
        <v>472</v>
      </c>
      <c r="F6" s="172" t="s">
        <v>471</v>
      </c>
      <c r="G6" s="172" t="s">
        <v>474</v>
      </c>
    </row>
    <row r="7" spans="1:7" s="89" customFormat="1" ht="12.75" thickBot="1" x14ac:dyDescent="0.25">
      <c r="A7" s="109"/>
      <c r="B7" s="174" t="s">
        <v>11</v>
      </c>
      <c r="C7" s="174" t="s">
        <v>5</v>
      </c>
      <c r="D7" s="174" t="s">
        <v>11</v>
      </c>
      <c r="E7" s="174" t="s">
        <v>475</v>
      </c>
      <c r="F7" s="174" t="s">
        <v>11</v>
      </c>
      <c r="G7" s="174" t="s">
        <v>11</v>
      </c>
    </row>
    <row r="8" spans="1:7" ht="15.75" thickTop="1" x14ac:dyDescent="0.25">
      <c r="A8" s="73"/>
      <c r="B8" s="73"/>
      <c r="C8" s="73"/>
      <c r="D8" s="73"/>
      <c r="E8" s="73"/>
      <c r="F8" s="73"/>
    </row>
    <row r="9" spans="1:7" x14ac:dyDescent="0.25">
      <c r="A9" s="213" t="s">
        <v>39</v>
      </c>
      <c r="B9" s="202">
        <v>5982441</v>
      </c>
      <c r="C9" s="202">
        <f>B9</f>
        <v>5982441</v>
      </c>
      <c r="D9" s="202">
        <f>C17</f>
        <v>6097501</v>
      </c>
      <c r="E9" s="202">
        <f>D9</f>
        <v>6097501</v>
      </c>
      <c r="F9" s="202">
        <f>E9</f>
        <v>6097501</v>
      </c>
      <c r="G9" s="202">
        <f t="shared" ref="G9" si="0">F17</f>
        <v>6178793</v>
      </c>
    </row>
    <row r="10" spans="1:7" ht="15.75" thickBot="1" x14ac:dyDescent="0.3">
      <c r="A10" s="119" t="s">
        <v>40</v>
      </c>
      <c r="B10" s="119">
        <f>'[13]Airport Revenue'!C30</f>
        <v>2539263</v>
      </c>
      <c r="C10" s="119">
        <f>'[13]Airport Revenue'!D30</f>
        <v>1839752</v>
      </c>
      <c r="D10" s="119">
        <f>'[13]Airport Revenue'!E30</f>
        <v>2059608</v>
      </c>
      <c r="E10" s="119">
        <f>'[13]Airport Revenue'!F30</f>
        <v>1047437.33</v>
      </c>
      <c r="F10" s="119">
        <f>'[13]Airport Revenue'!G30</f>
        <v>1844597</v>
      </c>
      <c r="G10" s="119">
        <f>'[13]Airport Revenue'!H30</f>
        <v>1851548</v>
      </c>
    </row>
    <row r="11" spans="1:7" ht="16.5" thickTop="1" thickBot="1" x14ac:dyDescent="0.3">
      <c r="A11" s="214" t="s">
        <v>41</v>
      </c>
      <c r="B11" s="214">
        <f>SUM(B9:B10)</f>
        <v>8521704</v>
      </c>
      <c r="C11" s="214">
        <f t="shared" ref="C11:G11" si="1">SUM(C9:C10)</f>
        <v>7822193</v>
      </c>
      <c r="D11" s="214">
        <f t="shared" si="1"/>
        <v>8157109</v>
      </c>
      <c r="E11" s="214">
        <f t="shared" si="1"/>
        <v>7144938.3300000001</v>
      </c>
      <c r="F11" s="214">
        <f t="shared" si="1"/>
        <v>7942098</v>
      </c>
      <c r="G11" s="214">
        <f t="shared" si="1"/>
        <v>8030341</v>
      </c>
    </row>
    <row r="12" spans="1:7" ht="15.75" thickTop="1" x14ac:dyDescent="0.25">
      <c r="A12" s="119" t="s">
        <v>34</v>
      </c>
      <c r="B12" s="119"/>
      <c r="C12" s="119"/>
      <c r="D12" s="119"/>
      <c r="E12" s="119"/>
      <c r="F12" s="119"/>
    </row>
    <row r="13" spans="1:7" x14ac:dyDescent="0.25">
      <c r="A13" s="119" t="s">
        <v>756</v>
      </c>
      <c r="B13" s="119">
        <f>'[13]575-40-11'!C60</f>
        <v>2508688</v>
      </c>
      <c r="C13" s="119">
        <f>'[13]575-40-11'!D60</f>
        <v>1707966</v>
      </c>
      <c r="D13" s="119">
        <f>'[13]575-40-11'!E60</f>
        <v>2020814</v>
      </c>
      <c r="E13" s="119">
        <f>'[13]575-40-11'!F60</f>
        <v>869245</v>
      </c>
      <c r="F13" s="119">
        <f>'[13]575-40-11'!G60</f>
        <v>1741556</v>
      </c>
      <c r="G13" s="119">
        <f>'[13]575-40-11'!H60</f>
        <v>1794465</v>
      </c>
    </row>
    <row r="14" spans="1:7" ht="15.75" thickBot="1" x14ac:dyDescent="0.3">
      <c r="A14" s="119" t="s">
        <v>757</v>
      </c>
      <c r="B14" s="119">
        <f>'[13]575-99-99'!C10</f>
        <v>21726</v>
      </c>
      <c r="C14" s="119">
        <f>'[13]575-99-99'!D10</f>
        <v>16726</v>
      </c>
      <c r="D14" s="119">
        <f>'[13]575-99-99'!E10</f>
        <v>21749</v>
      </c>
      <c r="E14" s="119">
        <f>'[13]575-99-99'!F10</f>
        <v>5706</v>
      </c>
      <c r="F14" s="119">
        <f>'[13]575-99-99'!G10</f>
        <v>21749</v>
      </c>
      <c r="G14" s="119">
        <f>'[13]575-99-99'!H10</f>
        <v>21798</v>
      </c>
    </row>
    <row r="15" spans="1:7" ht="16.5" thickTop="1" thickBot="1" x14ac:dyDescent="0.3">
      <c r="A15" s="214" t="s">
        <v>35</v>
      </c>
      <c r="B15" s="214">
        <f>SUM(B13:B14)</f>
        <v>2530414</v>
      </c>
      <c r="C15" s="214">
        <f t="shared" ref="C15:G15" si="2">SUM(C13:C14)</f>
        <v>1724692</v>
      </c>
      <c r="D15" s="214">
        <f t="shared" si="2"/>
        <v>2042563</v>
      </c>
      <c r="E15" s="214">
        <f t="shared" si="2"/>
        <v>874951</v>
      </c>
      <c r="F15" s="214">
        <f t="shared" si="2"/>
        <v>1763305</v>
      </c>
      <c r="G15" s="214">
        <f t="shared" si="2"/>
        <v>1816263</v>
      </c>
    </row>
    <row r="16" spans="1:7" ht="15.75" thickTop="1" x14ac:dyDescent="0.25">
      <c r="A16" s="119"/>
      <c r="B16" s="119"/>
      <c r="C16" s="119"/>
      <c r="D16" s="119"/>
      <c r="E16" s="119"/>
      <c r="F16" s="119"/>
      <c r="G16" s="119"/>
    </row>
    <row r="17" spans="1:7" x14ac:dyDescent="0.25">
      <c r="A17" s="119" t="s">
        <v>546</v>
      </c>
      <c r="B17" s="119">
        <f t="shared" ref="B17:G17" si="3">B11-B15</f>
        <v>5991290</v>
      </c>
      <c r="C17" s="119">
        <f t="shared" si="3"/>
        <v>6097501</v>
      </c>
      <c r="D17" s="119">
        <f t="shared" si="3"/>
        <v>6114546</v>
      </c>
      <c r="E17" s="119">
        <f t="shared" si="3"/>
        <v>6269987.3300000001</v>
      </c>
      <c r="F17" s="119">
        <f t="shared" si="3"/>
        <v>6178793</v>
      </c>
      <c r="G17" s="119">
        <f t="shared" si="3"/>
        <v>6214078</v>
      </c>
    </row>
    <row r="18" spans="1:7" x14ac:dyDescent="0.25">
      <c r="A18" s="119"/>
      <c r="B18" s="119"/>
      <c r="C18" s="119"/>
      <c r="D18" s="119"/>
      <c r="E18" s="119"/>
      <c r="F18" s="119"/>
      <c r="G18" s="119"/>
    </row>
    <row r="19" spans="1:7" x14ac:dyDescent="0.25">
      <c r="A19" s="119"/>
      <c r="B19" s="119"/>
      <c r="C19" s="119"/>
      <c r="D19" s="119"/>
      <c r="E19" s="119"/>
      <c r="F19" s="119"/>
      <c r="G19" s="119"/>
    </row>
    <row r="20" spans="1:7" x14ac:dyDescent="0.25">
      <c r="A20" s="119" t="s">
        <v>758</v>
      </c>
      <c r="B20" s="119"/>
      <c r="C20" s="119"/>
      <c r="D20" s="119"/>
      <c r="E20" s="119"/>
      <c r="F20" s="119"/>
      <c r="G20" s="119"/>
    </row>
    <row r="21" spans="1:7" x14ac:dyDescent="0.25">
      <c r="A21" s="119" t="s">
        <v>888</v>
      </c>
      <c r="B21" s="119">
        <f t="shared" ref="B21:G21" si="4">B17-B9</f>
        <v>8849</v>
      </c>
      <c r="C21" s="119">
        <f t="shared" si="4"/>
        <v>115060</v>
      </c>
      <c r="D21" s="119">
        <f t="shared" si="4"/>
        <v>17045</v>
      </c>
      <c r="E21" s="119">
        <f t="shared" si="4"/>
        <v>172486.33000000007</v>
      </c>
      <c r="F21" s="119">
        <f t="shared" si="4"/>
        <v>81292</v>
      </c>
      <c r="G21" s="119">
        <f t="shared" si="4"/>
        <v>35285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58010-B2BA-4B2D-8936-3CF7634058D8}">
  <dimension ref="A1:H95"/>
  <sheetViews>
    <sheetView workbookViewId="0">
      <selection activeCell="M29" sqref="M29"/>
    </sheetView>
  </sheetViews>
  <sheetFormatPr defaultRowHeight="15" x14ac:dyDescent="0.25"/>
  <cols>
    <col min="1" max="1" width="13.28515625" customWidth="1"/>
    <col min="2" max="2" width="27.140625" customWidth="1"/>
    <col min="3" max="8" width="10.28515625" customWidth="1"/>
  </cols>
  <sheetData>
    <row r="1" spans="1:8" s="191" customFormat="1" ht="12.75" x14ac:dyDescent="0.2">
      <c r="A1" s="171" t="s">
        <v>0</v>
      </c>
      <c r="B1" s="171"/>
      <c r="C1" s="171"/>
      <c r="D1" s="171"/>
      <c r="E1" s="171"/>
      <c r="F1" s="171"/>
      <c r="G1" s="171"/>
      <c r="H1" s="171"/>
    </row>
    <row r="2" spans="1:8" s="191" customFormat="1" ht="12.75" x14ac:dyDescent="0.2">
      <c r="A2" s="171" t="s">
        <v>889</v>
      </c>
      <c r="B2" s="171"/>
      <c r="C2" s="171"/>
      <c r="D2" s="171"/>
      <c r="E2" s="171"/>
      <c r="F2" s="171"/>
      <c r="G2" s="171"/>
      <c r="H2" s="171"/>
    </row>
    <row r="3" spans="1:8" s="191" customFormat="1" ht="12.75" x14ac:dyDescent="0.2">
      <c r="A3" s="171" t="s">
        <v>890</v>
      </c>
      <c r="B3" s="171"/>
      <c r="C3" s="171"/>
      <c r="D3" s="171"/>
      <c r="E3" s="171"/>
      <c r="F3" s="171"/>
      <c r="G3" s="171"/>
      <c r="H3" s="171"/>
    </row>
    <row r="4" spans="1:8" x14ac:dyDescent="0.25">
      <c r="A4" s="97"/>
      <c r="B4" s="97"/>
      <c r="C4" s="100"/>
      <c r="D4" s="100"/>
      <c r="E4" s="100"/>
      <c r="F4" s="100"/>
      <c r="G4" s="100"/>
    </row>
    <row r="5" spans="1:8" s="89" customFormat="1" ht="12" x14ac:dyDescent="0.2">
      <c r="A5" s="215" t="s">
        <v>2</v>
      </c>
      <c r="B5" s="215" t="s">
        <v>3</v>
      </c>
      <c r="C5" s="172" t="s">
        <v>513</v>
      </c>
      <c r="D5" s="172" t="s">
        <v>513</v>
      </c>
      <c r="E5" s="172" t="s">
        <v>514</v>
      </c>
      <c r="F5" s="172" t="s">
        <v>514</v>
      </c>
      <c r="G5" s="172" t="s">
        <v>514</v>
      </c>
      <c r="H5" s="172" t="s">
        <v>55</v>
      </c>
    </row>
    <row r="6" spans="1:8" s="89" customFormat="1" ht="12" x14ac:dyDescent="0.2">
      <c r="A6" s="215" t="s">
        <v>4</v>
      </c>
      <c r="B6" s="215"/>
      <c r="C6" s="172" t="s">
        <v>471</v>
      </c>
      <c r="D6" s="172" t="s">
        <v>472</v>
      </c>
      <c r="E6" s="172" t="s">
        <v>473</v>
      </c>
      <c r="F6" s="172" t="s">
        <v>472</v>
      </c>
      <c r="G6" s="172" t="s">
        <v>471</v>
      </c>
      <c r="H6" s="172" t="s">
        <v>474</v>
      </c>
    </row>
    <row r="7" spans="1:8" s="89" customFormat="1" ht="12.75" thickBot="1" x14ac:dyDescent="0.25">
      <c r="A7" s="109" t="s">
        <v>5</v>
      </c>
      <c r="B7" s="109"/>
      <c r="C7" s="174" t="s">
        <v>11</v>
      </c>
      <c r="D7" s="174" t="s">
        <v>5</v>
      </c>
      <c r="E7" s="174" t="s">
        <v>11</v>
      </c>
      <c r="F7" s="174" t="s">
        <v>475</v>
      </c>
      <c r="G7" s="174" t="s">
        <v>11</v>
      </c>
      <c r="H7" s="174" t="s">
        <v>11</v>
      </c>
    </row>
    <row r="8" spans="1:8" ht="15.75" thickTop="1" x14ac:dyDescent="0.25">
      <c r="A8" s="119" t="s">
        <v>891</v>
      </c>
      <c r="B8" s="119" t="s">
        <v>892</v>
      </c>
      <c r="C8" s="212">
        <v>3500</v>
      </c>
      <c r="D8" s="212">
        <v>3063</v>
      </c>
      <c r="E8" s="212">
        <v>2660</v>
      </c>
      <c r="F8" s="212">
        <v>3588</v>
      </c>
      <c r="G8" s="212">
        <v>3588</v>
      </c>
      <c r="H8" s="43">
        <v>3550</v>
      </c>
    </row>
    <row r="9" spans="1:8" x14ac:dyDescent="0.25">
      <c r="A9" s="119" t="s">
        <v>893</v>
      </c>
      <c r="B9" s="119" t="s">
        <v>894</v>
      </c>
      <c r="C9" s="212">
        <v>8000</v>
      </c>
      <c r="D9" s="212">
        <v>0</v>
      </c>
      <c r="E9" s="212">
        <v>8000</v>
      </c>
      <c r="F9" s="212">
        <v>10250</v>
      </c>
      <c r="G9" s="212">
        <v>10250</v>
      </c>
      <c r="H9" s="43">
        <v>10250</v>
      </c>
    </row>
    <row r="10" spans="1:8" x14ac:dyDescent="0.25">
      <c r="A10" s="119" t="s">
        <v>895</v>
      </c>
      <c r="B10" s="119" t="s">
        <v>896</v>
      </c>
      <c r="C10" s="212">
        <v>1536000</v>
      </c>
      <c r="D10" s="212">
        <v>1490130</v>
      </c>
      <c r="E10" s="212">
        <v>1536000</v>
      </c>
      <c r="F10" s="212">
        <v>873938</v>
      </c>
      <c r="G10" s="212">
        <v>1545000</v>
      </c>
      <c r="H10" s="43">
        <v>1532700</v>
      </c>
    </row>
    <row r="11" spans="1:8" x14ac:dyDescent="0.25">
      <c r="A11" s="119" t="s">
        <v>897</v>
      </c>
      <c r="B11" s="119" t="s">
        <v>898</v>
      </c>
      <c r="C11" s="212">
        <v>54000</v>
      </c>
      <c r="D11" s="212">
        <v>56179</v>
      </c>
      <c r="E11" s="212">
        <v>54000</v>
      </c>
      <c r="F11" s="212">
        <v>27824</v>
      </c>
      <c r="G11" s="212">
        <v>54000</v>
      </c>
      <c r="H11" s="43">
        <v>54000</v>
      </c>
    </row>
    <row r="12" spans="1:8" x14ac:dyDescent="0.25">
      <c r="A12" s="119" t="s">
        <v>899</v>
      </c>
      <c r="B12" s="119" t="s">
        <v>900</v>
      </c>
      <c r="C12" s="212">
        <v>44000</v>
      </c>
      <c r="D12" s="212">
        <v>64070</v>
      </c>
      <c r="E12" s="212">
        <v>47000</v>
      </c>
      <c r="F12" s="212">
        <v>11221</v>
      </c>
      <c r="G12" s="212">
        <v>41000</v>
      </c>
      <c r="H12" s="43">
        <v>47000</v>
      </c>
    </row>
    <row r="13" spans="1:8" x14ac:dyDescent="0.25">
      <c r="A13" s="119" t="s">
        <v>901</v>
      </c>
      <c r="B13" s="119" t="s">
        <v>902</v>
      </c>
      <c r="C13" s="212">
        <v>2000</v>
      </c>
      <c r="D13" s="212">
        <v>2200</v>
      </c>
      <c r="E13" s="212">
        <v>2000</v>
      </c>
      <c r="F13" s="212">
        <v>825</v>
      </c>
      <c r="G13" s="212">
        <v>2000</v>
      </c>
      <c r="H13" s="43">
        <v>2000</v>
      </c>
    </row>
    <row r="14" spans="1:8" x14ac:dyDescent="0.25">
      <c r="A14" s="119" t="s">
        <v>903</v>
      </c>
      <c r="B14" s="119" t="s">
        <v>904</v>
      </c>
      <c r="C14" s="212">
        <v>25000</v>
      </c>
      <c r="D14" s="212">
        <v>27500</v>
      </c>
      <c r="E14" s="212">
        <v>26000</v>
      </c>
      <c r="F14" s="212">
        <v>12500</v>
      </c>
      <c r="G14" s="212">
        <v>26000</v>
      </c>
      <c r="H14" s="43">
        <v>26000</v>
      </c>
    </row>
    <row r="15" spans="1:8" x14ac:dyDescent="0.25">
      <c r="A15" s="119" t="s">
        <v>905</v>
      </c>
      <c r="B15" s="119" t="s">
        <v>906</v>
      </c>
      <c r="C15" s="212">
        <v>74177</v>
      </c>
      <c r="D15" s="212">
        <v>75150</v>
      </c>
      <c r="E15" s="212">
        <v>78999</v>
      </c>
      <c r="F15" s="212">
        <v>36231.33</v>
      </c>
      <c r="G15" s="212">
        <v>73000</v>
      </c>
      <c r="H15" s="43">
        <v>76500</v>
      </c>
    </row>
    <row r="16" spans="1:8" x14ac:dyDescent="0.25">
      <c r="A16" s="119" t="s">
        <v>907</v>
      </c>
      <c r="B16" s="119" t="s">
        <v>908</v>
      </c>
      <c r="C16" s="212">
        <v>6000</v>
      </c>
      <c r="D16" s="212">
        <v>9411</v>
      </c>
      <c r="E16" s="212">
        <v>6000</v>
      </c>
      <c r="F16" s="212">
        <v>4587</v>
      </c>
      <c r="G16" s="212">
        <v>6673</v>
      </c>
      <c r="H16" s="43">
        <v>6000</v>
      </c>
    </row>
    <row r="17" spans="1:8" x14ac:dyDescent="0.25">
      <c r="A17" s="119" t="s">
        <v>909</v>
      </c>
      <c r="B17" s="119" t="s">
        <v>910</v>
      </c>
      <c r="C17" s="212">
        <v>1100</v>
      </c>
      <c r="D17" s="212">
        <v>3193</v>
      </c>
      <c r="E17" s="212">
        <v>1100</v>
      </c>
      <c r="F17" s="212">
        <v>173</v>
      </c>
      <c r="G17" s="212">
        <v>400</v>
      </c>
      <c r="H17" s="43">
        <v>1000</v>
      </c>
    </row>
    <row r="18" spans="1:8" x14ac:dyDescent="0.25">
      <c r="A18" s="119" t="s">
        <v>911</v>
      </c>
      <c r="B18" s="119" t="s">
        <v>912</v>
      </c>
      <c r="C18" s="212">
        <v>0</v>
      </c>
      <c r="D18" s="212">
        <v>0</v>
      </c>
      <c r="E18" s="212">
        <v>0</v>
      </c>
      <c r="F18" s="212">
        <v>-736</v>
      </c>
      <c r="G18" s="212">
        <v>-736</v>
      </c>
      <c r="H18" s="43">
        <v>0</v>
      </c>
    </row>
    <row r="19" spans="1:8" x14ac:dyDescent="0.25">
      <c r="A19" s="119" t="s">
        <v>913</v>
      </c>
      <c r="B19" s="119" t="s">
        <v>914</v>
      </c>
      <c r="C19" s="212">
        <v>0</v>
      </c>
      <c r="D19" s="212">
        <v>-881</v>
      </c>
      <c r="E19" s="212">
        <v>0</v>
      </c>
      <c r="F19" s="212">
        <v>9273</v>
      </c>
      <c r="G19" s="212">
        <v>9273</v>
      </c>
      <c r="H19" s="43">
        <v>0</v>
      </c>
    </row>
    <row r="20" spans="1:8" x14ac:dyDescent="0.25">
      <c r="A20" s="119" t="s">
        <v>915</v>
      </c>
      <c r="B20" s="119" t="s">
        <v>916</v>
      </c>
      <c r="C20" s="212">
        <v>200</v>
      </c>
      <c r="D20" s="212">
        <v>1200</v>
      </c>
      <c r="E20" s="212">
        <v>200</v>
      </c>
      <c r="F20" s="212">
        <v>150</v>
      </c>
      <c r="G20" s="212">
        <v>1950</v>
      </c>
      <c r="H20" s="43">
        <v>250</v>
      </c>
    </row>
    <row r="21" spans="1:8" x14ac:dyDescent="0.25">
      <c r="A21" s="119" t="s">
        <v>917</v>
      </c>
      <c r="B21" s="119" t="s">
        <v>918</v>
      </c>
      <c r="C21" s="119">
        <v>35000</v>
      </c>
      <c r="D21" s="43">
        <v>40663</v>
      </c>
      <c r="E21" s="43">
        <v>35000</v>
      </c>
      <c r="F21" s="43">
        <v>18457</v>
      </c>
      <c r="G21" s="43">
        <v>33000</v>
      </c>
      <c r="H21" s="43">
        <v>18000</v>
      </c>
    </row>
    <row r="22" spans="1:8" x14ac:dyDescent="0.25">
      <c r="A22" s="216"/>
      <c r="B22" s="216" t="s">
        <v>919</v>
      </c>
      <c r="C22" s="216">
        <f t="shared" ref="C22:H22" si="0">SUM(C8:C21)</f>
        <v>1788977</v>
      </c>
      <c r="D22" s="216">
        <f t="shared" si="0"/>
        <v>1771878</v>
      </c>
      <c r="E22" s="216">
        <f t="shared" si="0"/>
        <v>1796959</v>
      </c>
      <c r="F22" s="216">
        <f t="shared" si="0"/>
        <v>1008281.33</v>
      </c>
      <c r="G22" s="216">
        <f t="shared" si="0"/>
        <v>1805398</v>
      </c>
      <c r="H22" s="216">
        <f t="shared" si="0"/>
        <v>1777250</v>
      </c>
    </row>
    <row r="23" spans="1:8" x14ac:dyDescent="0.25">
      <c r="A23" s="119" t="s">
        <v>920</v>
      </c>
      <c r="B23" s="119" t="s">
        <v>921</v>
      </c>
      <c r="C23" s="43">
        <v>585000</v>
      </c>
      <c r="D23" s="43">
        <v>0</v>
      </c>
      <c r="E23" s="43">
        <v>233900</v>
      </c>
      <c r="F23" s="43">
        <v>0</v>
      </c>
      <c r="G23" s="43">
        <v>0</v>
      </c>
      <c r="H23" s="43">
        <v>0</v>
      </c>
    </row>
    <row r="24" spans="1:8" x14ac:dyDescent="0.25">
      <c r="A24" s="119" t="s">
        <v>922</v>
      </c>
      <c r="B24" s="119" t="s">
        <v>923</v>
      </c>
      <c r="C24" s="43">
        <v>100000</v>
      </c>
      <c r="D24" s="43">
        <v>2588</v>
      </c>
      <c r="E24" s="43">
        <v>25000</v>
      </c>
      <c r="F24" s="43">
        <v>35450</v>
      </c>
      <c r="G24" s="43">
        <v>35450</v>
      </c>
      <c r="H24" s="43">
        <v>70500</v>
      </c>
    </row>
    <row r="25" spans="1:8" x14ac:dyDescent="0.25">
      <c r="A25" s="216"/>
      <c r="B25" s="216" t="s">
        <v>924</v>
      </c>
      <c r="C25" s="216">
        <f>SUM(C23:C24)</f>
        <v>685000</v>
      </c>
      <c r="D25" s="216">
        <f t="shared" ref="D25:H25" si="1">SUM(D23:D24)</f>
        <v>2588</v>
      </c>
      <c r="E25" s="216">
        <f t="shared" si="1"/>
        <v>258900</v>
      </c>
      <c r="F25" s="216">
        <f t="shared" si="1"/>
        <v>35450</v>
      </c>
      <c r="G25" s="216">
        <f t="shared" si="1"/>
        <v>35450</v>
      </c>
      <c r="H25" s="216">
        <f t="shared" si="1"/>
        <v>70500</v>
      </c>
    </row>
    <row r="26" spans="1:8" x14ac:dyDescent="0.25">
      <c r="A26" s="119" t="s">
        <v>925</v>
      </c>
      <c r="B26" s="119" t="s">
        <v>926</v>
      </c>
      <c r="C26" s="119">
        <v>3726</v>
      </c>
      <c r="D26" s="119">
        <v>3726</v>
      </c>
      <c r="E26" s="119">
        <v>3749</v>
      </c>
      <c r="F26" s="119">
        <v>3706</v>
      </c>
      <c r="G26" s="119">
        <v>3749</v>
      </c>
      <c r="H26" s="43">
        <v>3798</v>
      </c>
    </row>
    <row r="27" spans="1:8" x14ac:dyDescent="0.25">
      <c r="A27" s="119" t="s">
        <v>927</v>
      </c>
      <c r="B27" s="119" t="s">
        <v>928</v>
      </c>
      <c r="C27" s="119">
        <v>0</v>
      </c>
      <c r="D27" s="119">
        <v>0</v>
      </c>
      <c r="E27" s="119">
        <v>0</v>
      </c>
      <c r="F27" s="119">
        <v>0</v>
      </c>
      <c r="G27" s="119">
        <v>0</v>
      </c>
      <c r="H27" s="43">
        <v>0</v>
      </c>
    </row>
    <row r="28" spans="1:8" x14ac:dyDescent="0.25">
      <c r="A28" s="119" t="s">
        <v>929</v>
      </c>
      <c r="B28" s="119" t="s">
        <v>930</v>
      </c>
      <c r="C28" s="119">
        <v>61560</v>
      </c>
      <c r="D28" s="119">
        <v>61560</v>
      </c>
      <c r="E28" s="119">
        <v>0</v>
      </c>
      <c r="F28" s="119">
        <v>0</v>
      </c>
      <c r="G28" s="119">
        <v>0</v>
      </c>
      <c r="H28" s="43">
        <v>0</v>
      </c>
    </row>
    <row r="29" spans="1:8" ht="15.75" thickBot="1" x14ac:dyDescent="0.3">
      <c r="A29" s="217"/>
      <c r="B29" s="217" t="s">
        <v>493</v>
      </c>
      <c r="C29" s="217">
        <f>SUM(C26:C28)</f>
        <v>65286</v>
      </c>
      <c r="D29" s="217">
        <f t="shared" ref="D29:H29" si="2">SUM(D26:D28)</f>
        <v>65286</v>
      </c>
      <c r="E29" s="217">
        <f t="shared" si="2"/>
        <v>3749</v>
      </c>
      <c r="F29" s="217">
        <f t="shared" si="2"/>
        <v>3706</v>
      </c>
      <c r="G29" s="217">
        <f t="shared" si="2"/>
        <v>3749</v>
      </c>
      <c r="H29" s="217">
        <f t="shared" si="2"/>
        <v>3798</v>
      </c>
    </row>
    <row r="30" spans="1:8" ht="16.5" thickTop="1" thickBot="1" x14ac:dyDescent="0.3">
      <c r="A30" s="214"/>
      <c r="B30" s="214" t="s">
        <v>931</v>
      </c>
      <c r="C30" s="214">
        <f>SUM(C8:C29)/2</f>
        <v>2539263</v>
      </c>
      <c r="D30" s="214">
        <f t="shared" ref="D30:G30" si="3">SUM(D8:D29)/2</f>
        <v>1839752</v>
      </c>
      <c r="E30" s="214">
        <f t="shared" si="3"/>
        <v>2059608</v>
      </c>
      <c r="F30" s="214">
        <f t="shared" si="3"/>
        <v>1047437.33</v>
      </c>
      <c r="G30" s="214">
        <f t="shared" si="3"/>
        <v>1844597</v>
      </c>
      <c r="H30" s="214">
        <f t="shared" ref="H30" si="4">SUM(H8:H29)/2</f>
        <v>1851548</v>
      </c>
    </row>
    <row r="31" spans="1:8" ht="15.75" thickTop="1" x14ac:dyDescent="0.25">
      <c r="H31" s="59"/>
    </row>
    <row r="32" spans="1:8" x14ac:dyDescent="0.25">
      <c r="A32" t="s">
        <v>5</v>
      </c>
      <c r="B32" s="119"/>
      <c r="H32" s="59"/>
    </row>
    <row r="39" spans="1:6" x14ac:dyDescent="0.25">
      <c r="A39" s="119"/>
      <c r="C39" s="218" t="str">
        <f>A1</f>
        <v>CITY OF GAINESVILLE</v>
      </c>
      <c r="D39" s="119"/>
      <c r="E39" s="119"/>
      <c r="F39" s="119"/>
    </row>
    <row r="40" spans="1:6" x14ac:dyDescent="0.25">
      <c r="C40" s="218" t="str">
        <f>A2</f>
        <v>BUDGET 2024-2025</v>
      </c>
      <c r="D40" s="218"/>
      <c r="E40" s="218"/>
      <c r="F40" s="119"/>
    </row>
    <row r="41" spans="1:6" x14ac:dyDescent="0.25">
      <c r="C41" s="218" t="str">
        <f>A3</f>
        <v>AIRPORT FUND REVENUES</v>
      </c>
      <c r="D41" s="218"/>
      <c r="E41" s="218"/>
      <c r="F41" s="119"/>
    </row>
    <row r="85" spans="1:7" x14ac:dyDescent="0.25">
      <c r="A85" t="s">
        <v>581</v>
      </c>
      <c r="E85" t="s">
        <v>489</v>
      </c>
    </row>
    <row r="87" spans="1:7" x14ac:dyDescent="0.25">
      <c r="A87" t="s">
        <v>932</v>
      </c>
      <c r="E87" s="59">
        <f>H10</f>
        <v>1532700</v>
      </c>
      <c r="F87">
        <v>0.74577298204318487</v>
      </c>
    </row>
    <row r="88" spans="1:7" x14ac:dyDescent="0.25">
      <c r="A88" t="s">
        <v>933</v>
      </c>
      <c r="E88" s="59">
        <f>H11+H12</f>
        <v>101000</v>
      </c>
      <c r="F88">
        <v>4.9038457803620886E-2</v>
      </c>
    </row>
    <row r="89" spans="1:7" x14ac:dyDescent="0.25">
      <c r="A89" t="s">
        <v>934</v>
      </c>
      <c r="E89" s="59">
        <f>H25</f>
        <v>70500</v>
      </c>
      <c r="F89">
        <v>0.12570353193423214</v>
      </c>
    </row>
    <row r="90" spans="1:7" x14ac:dyDescent="0.25">
      <c r="A90" t="s">
        <v>935</v>
      </c>
      <c r="E90" s="59">
        <f>+H15+H14</f>
        <v>102500</v>
      </c>
      <c r="F90">
        <v>5.0980089415073163E-2</v>
      </c>
    </row>
    <row r="91" spans="1:7" x14ac:dyDescent="0.25">
      <c r="A91" t="s">
        <v>492</v>
      </c>
      <c r="E91" s="59">
        <f>H8+H9+H16+H17+H18+H19+H20+H21+H13</f>
        <v>41050</v>
      </c>
      <c r="F91">
        <v>2.668468951373271E-2</v>
      </c>
    </row>
    <row r="92" spans="1:7" x14ac:dyDescent="0.25">
      <c r="A92" t="s">
        <v>777</v>
      </c>
      <c r="E92" s="59">
        <f>H29</f>
        <v>3798</v>
      </c>
      <c r="F92">
        <v>1.820249290156185E-3</v>
      </c>
    </row>
    <row r="94" spans="1:7" x14ac:dyDescent="0.25">
      <c r="E94" s="59">
        <f>SUM(E87:E93)</f>
        <v>1851548</v>
      </c>
    </row>
    <row r="95" spans="1:7" x14ac:dyDescent="0.25">
      <c r="G95" s="59">
        <f>E94-H30</f>
        <v>0</v>
      </c>
    </row>
  </sheetData>
  <mergeCells count="3">
    <mergeCell ref="A1:H1"/>
    <mergeCell ref="A2:H2"/>
    <mergeCell ref="A3:H3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FEB3E-D8DE-48D5-A769-F4C7CF29B9BB}">
  <dimension ref="A1:H117"/>
  <sheetViews>
    <sheetView workbookViewId="0">
      <selection activeCell="J32" sqref="J32"/>
    </sheetView>
  </sheetViews>
  <sheetFormatPr defaultRowHeight="15" x14ac:dyDescent="0.25"/>
  <cols>
    <col min="1" max="1" width="13.42578125" customWidth="1"/>
    <col min="2" max="2" width="32.28515625" customWidth="1"/>
    <col min="3" max="5" width="10.28515625" customWidth="1"/>
    <col min="6" max="6" width="11.42578125" bestFit="1" customWidth="1"/>
    <col min="7" max="7" width="8.7109375" bestFit="1" customWidth="1"/>
    <col min="8" max="8" width="10.7109375" bestFit="1" customWidth="1"/>
  </cols>
  <sheetData>
    <row r="1" spans="1:8" s="191" customFormat="1" ht="12.75" x14ac:dyDescent="0.2">
      <c r="A1" s="171" t="s">
        <v>0</v>
      </c>
      <c r="B1" s="171"/>
      <c r="C1" s="171"/>
      <c r="D1" s="171"/>
      <c r="E1" s="171"/>
      <c r="F1" s="171"/>
      <c r="G1" s="171"/>
      <c r="H1" s="171"/>
    </row>
    <row r="2" spans="1:8" s="191" customFormat="1" ht="12.75" x14ac:dyDescent="0.2">
      <c r="A2" s="171" t="s">
        <v>483</v>
      </c>
      <c r="B2" s="171"/>
      <c r="C2" s="171"/>
      <c r="D2" s="171"/>
      <c r="E2" s="171"/>
      <c r="F2" s="171"/>
      <c r="G2" s="171"/>
      <c r="H2" s="171"/>
    </row>
    <row r="3" spans="1:8" x14ac:dyDescent="0.25">
      <c r="A3" s="219" t="s">
        <v>936</v>
      </c>
      <c r="B3" s="219"/>
      <c r="C3" s="219"/>
      <c r="D3" s="219"/>
      <c r="E3" s="219"/>
      <c r="F3" s="219"/>
      <c r="G3" s="219"/>
      <c r="H3" s="219"/>
    </row>
    <row r="4" spans="1:8" x14ac:dyDescent="0.25">
      <c r="A4" s="97"/>
      <c r="B4" s="97"/>
      <c r="C4" s="100"/>
      <c r="D4" s="100"/>
      <c r="E4" s="100"/>
      <c r="F4" s="100"/>
      <c r="G4" s="100"/>
      <c r="H4" s="100"/>
    </row>
    <row r="5" spans="1:8" s="89" customFormat="1" ht="12" x14ac:dyDescent="0.2">
      <c r="A5" s="215" t="s">
        <v>2</v>
      </c>
      <c r="B5" s="215" t="s">
        <v>3</v>
      </c>
      <c r="C5" s="172" t="s">
        <v>513</v>
      </c>
      <c r="D5" s="172" t="s">
        <v>513</v>
      </c>
      <c r="E5" s="172" t="s">
        <v>514</v>
      </c>
      <c r="F5" s="172" t="s">
        <v>514</v>
      </c>
      <c r="G5" s="172" t="s">
        <v>514</v>
      </c>
      <c r="H5" s="172" t="s">
        <v>55</v>
      </c>
    </row>
    <row r="6" spans="1:8" s="89" customFormat="1" ht="12" x14ac:dyDescent="0.2">
      <c r="A6" s="215" t="s">
        <v>4</v>
      </c>
      <c r="B6" s="215"/>
      <c r="C6" s="172" t="s">
        <v>471</v>
      </c>
      <c r="D6" s="172" t="s">
        <v>472</v>
      </c>
      <c r="E6" s="172" t="s">
        <v>473</v>
      </c>
      <c r="F6" s="172" t="s">
        <v>472</v>
      </c>
      <c r="G6" s="172" t="s">
        <v>471</v>
      </c>
      <c r="H6" s="172" t="s">
        <v>474</v>
      </c>
    </row>
    <row r="7" spans="1:8" s="89" customFormat="1" ht="12.75" thickBot="1" x14ac:dyDescent="0.25">
      <c r="A7" s="109" t="s">
        <v>5</v>
      </c>
      <c r="B7" s="109"/>
      <c r="C7" s="174" t="s">
        <v>11</v>
      </c>
      <c r="D7" s="174" t="s">
        <v>5</v>
      </c>
      <c r="E7" s="174" t="s">
        <v>11</v>
      </c>
      <c r="F7" s="174" t="s">
        <v>475</v>
      </c>
      <c r="G7" s="174" t="s">
        <v>11</v>
      </c>
      <c r="H7" s="174" t="s">
        <v>11</v>
      </c>
    </row>
    <row r="8" spans="1:8" ht="15.75" thickTop="1" x14ac:dyDescent="0.25">
      <c r="A8" s="97" t="s">
        <v>937</v>
      </c>
      <c r="B8" s="97" t="s">
        <v>938</v>
      </c>
      <c r="C8" s="212">
        <v>143011</v>
      </c>
      <c r="D8" s="212">
        <v>145999</v>
      </c>
      <c r="E8" s="212">
        <v>177526</v>
      </c>
      <c r="F8" s="212">
        <v>39188</v>
      </c>
      <c r="G8" s="212">
        <v>118280</v>
      </c>
      <c r="H8" s="212">
        <v>170716</v>
      </c>
    </row>
    <row r="9" spans="1:8" x14ac:dyDescent="0.25">
      <c r="A9" s="97" t="s">
        <v>939</v>
      </c>
      <c r="B9" s="97" t="s">
        <v>940</v>
      </c>
      <c r="C9" s="212">
        <v>5000</v>
      </c>
      <c r="D9" s="212">
        <v>1549</v>
      </c>
      <c r="E9" s="212">
        <v>5000</v>
      </c>
      <c r="F9" s="212">
        <v>1185</v>
      </c>
      <c r="G9" s="212">
        <v>5000</v>
      </c>
      <c r="H9" s="212">
        <v>5000</v>
      </c>
    </row>
    <row r="10" spans="1:8" x14ac:dyDescent="0.25">
      <c r="A10" s="97" t="s">
        <v>941</v>
      </c>
      <c r="B10" s="97" t="s">
        <v>942</v>
      </c>
      <c r="C10" s="212">
        <v>3000</v>
      </c>
      <c r="D10" s="212">
        <v>2513</v>
      </c>
      <c r="E10" s="212">
        <v>3000</v>
      </c>
      <c r="F10" s="212">
        <v>1291</v>
      </c>
      <c r="G10" s="212">
        <v>3000</v>
      </c>
      <c r="H10" s="212">
        <v>1200</v>
      </c>
    </row>
    <row r="11" spans="1:8" x14ac:dyDescent="0.25">
      <c r="A11" s="97" t="s">
        <v>943</v>
      </c>
      <c r="B11" s="97" t="s">
        <v>944</v>
      </c>
      <c r="C11" s="212">
        <v>1564</v>
      </c>
      <c r="D11" s="212">
        <f>1574+310</f>
        <v>1884</v>
      </c>
      <c r="E11" s="212">
        <v>1560</v>
      </c>
      <c r="F11" s="212">
        <v>548</v>
      </c>
      <c r="G11" s="212">
        <v>1129</v>
      </c>
      <c r="H11" s="212">
        <v>1120</v>
      </c>
    </row>
    <row r="12" spans="1:8" x14ac:dyDescent="0.25">
      <c r="A12" s="97" t="s">
        <v>945</v>
      </c>
      <c r="B12" s="97" t="s">
        <v>946</v>
      </c>
      <c r="C12" s="212">
        <v>1320</v>
      </c>
      <c r="D12" s="212">
        <v>2340</v>
      </c>
      <c r="E12" s="212">
        <v>1500</v>
      </c>
      <c r="F12" s="212">
        <v>480</v>
      </c>
      <c r="G12" s="212">
        <v>480</v>
      </c>
      <c r="H12" s="212">
        <v>600</v>
      </c>
    </row>
    <row r="13" spans="1:8" x14ac:dyDescent="0.25">
      <c r="A13" s="97" t="s">
        <v>947</v>
      </c>
      <c r="B13" s="97" t="s">
        <v>948</v>
      </c>
      <c r="C13" s="212">
        <v>20819</v>
      </c>
      <c r="D13" s="212">
        <v>61591</v>
      </c>
      <c r="E13" s="212">
        <v>25868</v>
      </c>
      <c r="F13" s="212">
        <v>5800</v>
      </c>
      <c r="G13" s="212">
        <v>17565</v>
      </c>
      <c r="H13" s="212">
        <v>24610</v>
      </c>
    </row>
    <row r="14" spans="1:8" x14ac:dyDescent="0.25">
      <c r="A14" s="97" t="s">
        <v>949</v>
      </c>
      <c r="B14" s="97" t="s">
        <v>312</v>
      </c>
      <c r="C14" s="212">
        <v>11635</v>
      </c>
      <c r="D14" s="212">
        <v>11225</v>
      </c>
      <c r="E14" s="212">
        <v>14790</v>
      </c>
      <c r="F14" s="212">
        <v>3272</v>
      </c>
      <c r="G14" s="212">
        <v>9960</v>
      </c>
      <c r="H14" s="212">
        <v>14029</v>
      </c>
    </row>
    <row r="15" spans="1:8" x14ac:dyDescent="0.25">
      <c r="A15" s="97" t="s">
        <v>950</v>
      </c>
      <c r="B15" s="97" t="s">
        <v>951</v>
      </c>
      <c r="C15" s="212">
        <v>2837</v>
      </c>
      <c r="D15" s="212">
        <v>2824</v>
      </c>
      <c r="E15" s="212">
        <v>2610</v>
      </c>
      <c r="F15" s="212">
        <v>1060</v>
      </c>
      <c r="G15" s="212">
        <v>2243</v>
      </c>
      <c r="H15" s="212">
        <v>2476</v>
      </c>
    </row>
    <row r="16" spans="1:8" x14ac:dyDescent="0.25">
      <c r="A16" s="97" t="s">
        <v>952</v>
      </c>
      <c r="B16" s="97" t="s">
        <v>953</v>
      </c>
      <c r="C16" s="212">
        <v>23918</v>
      </c>
      <c r="D16" s="212">
        <v>23737</v>
      </c>
      <c r="E16" s="212">
        <v>35603</v>
      </c>
      <c r="F16" s="212">
        <v>14885</v>
      </c>
      <c r="G16" s="212">
        <v>35603</v>
      </c>
      <c r="H16" s="212">
        <v>40384</v>
      </c>
    </row>
    <row r="17" spans="1:8" x14ac:dyDescent="0.25">
      <c r="A17" s="97" t="s">
        <v>954</v>
      </c>
      <c r="B17" s="97" t="s">
        <v>955</v>
      </c>
      <c r="C17" s="212">
        <v>4763</v>
      </c>
      <c r="D17" s="212">
        <v>4672</v>
      </c>
      <c r="E17" s="212">
        <v>4750</v>
      </c>
      <c r="F17" s="212">
        <v>731</v>
      </c>
      <c r="G17" s="212">
        <v>3197</v>
      </c>
      <c r="H17" s="212">
        <v>4750</v>
      </c>
    </row>
    <row r="18" spans="1:8" x14ac:dyDescent="0.25">
      <c r="A18" s="97" t="s">
        <v>956</v>
      </c>
      <c r="B18" s="97" t="s">
        <v>957</v>
      </c>
      <c r="C18" s="212">
        <v>0</v>
      </c>
      <c r="D18" s="212">
        <v>309</v>
      </c>
      <c r="E18" s="212">
        <v>0</v>
      </c>
      <c r="F18" s="212">
        <v>0</v>
      </c>
      <c r="G18" s="212">
        <v>0</v>
      </c>
      <c r="H18" s="212">
        <v>0</v>
      </c>
    </row>
    <row r="19" spans="1:8" x14ac:dyDescent="0.25">
      <c r="A19" s="220"/>
      <c r="B19" s="220" t="s">
        <v>6</v>
      </c>
      <c r="C19" s="216">
        <f>SUM(C8:C18)</f>
        <v>217867</v>
      </c>
      <c r="D19" s="216">
        <f t="shared" ref="D19:G19" si="0">SUM(D8:D18)</f>
        <v>258643</v>
      </c>
      <c r="E19" s="216">
        <f t="shared" si="0"/>
        <v>272207</v>
      </c>
      <c r="F19" s="216">
        <f t="shared" si="0"/>
        <v>68440</v>
      </c>
      <c r="G19" s="216">
        <f t="shared" si="0"/>
        <v>196457</v>
      </c>
      <c r="H19" s="216">
        <f>SUM(H8:H18)</f>
        <v>264885</v>
      </c>
    </row>
    <row r="20" spans="1:8" x14ac:dyDescent="0.25">
      <c r="A20" s="97" t="s">
        <v>958</v>
      </c>
      <c r="B20" s="97" t="s">
        <v>959</v>
      </c>
      <c r="C20" s="212">
        <v>2000</v>
      </c>
      <c r="D20" s="212">
        <v>1621</v>
      </c>
      <c r="E20" s="212">
        <v>2200</v>
      </c>
      <c r="F20" s="212">
        <v>202</v>
      </c>
      <c r="G20" s="212">
        <v>2200</v>
      </c>
      <c r="H20" s="212">
        <v>2100</v>
      </c>
    </row>
    <row r="21" spans="1:8" x14ac:dyDescent="0.25">
      <c r="A21" s="97" t="s">
        <v>960</v>
      </c>
      <c r="B21" s="97" t="s">
        <v>961</v>
      </c>
      <c r="C21" s="212">
        <v>200</v>
      </c>
      <c r="D21" s="212">
        <v>215</v>
      </c>
      <c r="E21" s="212">
        <v>220</v>
      </c>
      <c r="F21" s="212">
        <v>122</v>
      </c>
      <c r="G21" s="212">
        <v>220</v>
      </c>
      <c r="H21" s="212">
        <v>210</v>
      </c>
    </row>
    <row r="22" spans="1:8" x14ac:dyDescent="0.25">
      <c r="A22" s="97" t="s">
        <v>962</v>
      </c>
      <c r="B22" s="97" t="s">
        <v>963</v>
      </c>
      <c r="C22" s="212">
        <v>3000</v>
      </c>
      <c r="D22" s="212">
        <v>3295</v>
      </c>
      <c r="E22" s="212">
        <v>3300</v>
      </c>
      <c r="F22" s="212">
        <v>883</v>
      </c>
      <c r="G22" s="212">
        <v>3300</v>
      </c>
      <c r="H22" s="212">
        <v>3000</v>
      </c>
    </row>
    <row r="23" spans="1:8" x14ac:dyDescent="0.25">
      <c r="A23" s="97" t="s">
        <v>964</v>
      </c>
      <c r="B23" s="97" t="s">
        <v>965</v>
      </c>
      <c r="C23" s="212">
        <v>250</v>
      </c>
      <c r="D23" s="212">
        <v>105</v>
      </c>
      <c r="E23" s="212">
        <v>275</v>
      </c>
      <c r="F23" s="212">
        <v>191</v>
      </c>
      <c r="G23" s="212">
        <v>275</v>
      </c>
      <c r="H23" s="212">
        <v>275</v>
      </c>
    </row>
    <row r="24" spans="1:8" x14ac:dyDescent="0.25">
      <c r="A24" s="97" t="s">
        <v>966</v>
      </c>
      <c r="B24" s="97" t="s">
        <v>967</v>
      </c>
      <c r="C24" s="212">
        <v>1360000</v>
      </c>
      <c r="D24" s="212">
        <v>1316809</v>
      </c>
      <c r="E24" s="212">
        <v>1360000</v>
      </c>
      <c r="F24" s="212">
        <v>720521</v>
      </c>
      <c r="G24" s="212">
        <v>1300000</v>
      </c>
      <c r="H24" s="212">
        <v>1310000</v>
      </c>
    </row>
    <row r="25" spans="1:8" x14ac:dyDescent="0.25">
      <c r="A25" s="97" t="s">
        <v>968</v>
      </c>
      <c r="B25" s="97" t="s">
        <v>969</v>
      </c>
      <c r="C25" s="212">
        <v>4000</v>
      </c>
      <c r="D25" s="212">
        <v>7441</v>
      </c>
      <c r="E25" s="212">
        <v>4400</v>
      </c>
      <c r="F25" s="212">
        <v>2796</v>
      </c>
      <c r="G25" s="212">
        <v>4400</v>
      </c>
      <c r="H25" s="212">
        <v>6000</v>
      </c>
    </row>
    <row r="26" spans="1:8" x14ac:dyDescent="0.25">
      <c r="A26" s="97" t="s">
        <v>970</v>
      </c>
      <c r="B26" s="97" t="s">
        <v>971</v>
      </c>
      <c r="C26" s="212">
        <v>1000</v>
      </c>
      <c r="D26" s="212">
        <v>667</v>
      </c>
      <c r="E26" s="212">
        <v>1100</v>
      </c>
      <c r="F26" s="212">
        <v>66</v>
      </c>
      <c r="G26" s="212">
        <v>1100</v>
      </c>
      <c r="H26" s="212">
        <v>1100</v>
      </c>
    </row>
    <row r="27" spans="1:8" x14ac:dyDescent="0.25">
      <c r="A27" s="97" t="s">
        <v>972</v>
      </c>
      <c r="B27" s="97" t="s">
        <v>973</v>
      </c>
      <c r="C27" s="212">
        <v>60</v>
      </c>
      <c r="D27" s="212">
        <v>385</v>
      </c>
      <c r="E27" s="212">
        <v>660</v>
      </c>
      <c r="F27" s="212">
        <v>0</v>
      </c>
      <c r="G27" s="212">
        <v>660</v>
      </c>
      <c r="H27" s="212">
        <v>660</v>
      </c>
    </row>
    <row r="28" spans="1:8" x14ac:dyDescent="0.25">
      <c r="A28" s="97" t="s">
        <v>974</v>
      </c>
      <c r="B28" s="97" t="s">
        <v>975</v>
      </c>
      <c r="C28" s="212">
        <v>1000</v>
      </c>
      <c r="D28" s="212">
        <v>977</v>
      </c>
      <c r="E28" s="212">
        <v>1100</v>
      </c>
      <c r="F28" s="212">
        <v>44</v>
      </c>
      <c r="G28" s="212">
        <v>1100</v>
      </c>
      <c r="H28" s="212">
        <v>1100</v>
      </c>
    </row>
    <row r="29" spans="1:8" x14ac:dyDescent="0.25">
      <c r="A29" s="220"/>
      <c r="B29" s="220" t="s">
        <v>7</v>
      </c>
      <c r="C29" s="216">
        <f>SUM(C20:C28)</f>
        <v>1371510</v>
      </c>
      <c r="D29" s="216">
        <f t="shared" ref="D29:H29" si="1">SUM(D20:D28)</f>
        <v>1331515</v>
      </c>
      <c r="E29" s="216">
        <f t="shared" si="1"/>
        <v>1373255</v>
      </c>
      <c r="F29" s="216">
        <f t="shared" si="1"/>
        <v>724825</v>
      </c>
      <c r="G29" s="216">
        <f t="shared" si="1"/>
        <v>1313255</v>
      </c>
      <c r="H29" s="216">
        <f t="shared" si="1"/>
        <v>1324445</v>
      </c>
    </row>
    <row r="30" spans="1:8" x14ac:dyDescent="0.25">
      <c r="A30" s="97" t="s">
        <v>976</v>
      </c>
      <c r="B30" s="97" t="s">
        <v>977</v>
      </c>
      <c r="C30" s="212">
        <v>1200</v>
      </c>
      <c r="D30" s="212">
        <v>1359</v>
      </c>
      <c r="E30" s="212">
        <v>1400</v>
      </c>
      <c r="F30" s="212">
        <v>1195</v>
      </c>
      <c r="G30" s="212">
        <v>1400</v>
      </c>
      <c r="H30" s="212">
        <v>1600</v>
      </c>
    </row>
    <row r="31" spans="1:8" x14ac:dyDescent="0.25">
      <c r="A31" s="97" t="s">
        <v>978</v>
      </c>
      <c r="B31" s="97" t="s">
        <v>979</v>
      </c>
      <c r="C31" s="212">
        <v>1000</v>
      </c>
      <c r="D31" s="212">
        <v>3234</v>
      </c>
      <c r="E31" s="212">
        <v>1100</v>
      </c>
      <c r="F31" s="212">
        <v>515</v>
      </c>
      <c r="G31" s="212">
        <v>1100</v>
      </c>
      <c r="H31" s="212">
        <v>1100</v>
      </c>
    </row>
    <row r="32" spans="1:8" x14ac:dyDescent="0.25">
      <c r="A32" s="97" t="s">
        <v>980</v>
      </c>
      <c r="B32" s="97" t="s">
        <v>981</v>
      </c>
      <c r="C32" s="212">
        <v>16600</v>
      </c>
      <c r="D32" s="212">
        <v>18229</v>
      </c>
      <c r="E32" s="212">
        <f>17250+650</f>
        <v>17900</v>
      </c>
      <c r="F32" s="212">
        <v>5089</v>
      </c>
      <c r="G32" s="212">
        <v>17900</v>
      </c>
      <c r="H32" s="212">
        <v>17250</v>
      </c>
    </row>
    <row r="33" spans="1:8" x14ac:dyDescent="0.25">
      <c r="A33" s="97" t="s">
        <v>982</v>
      </c>
      <c r="B33" s="97" t="s">
        <v>983</v>
      </c>
      <c r="C33" s="212">
        <v>2250</v>
      </c>
      <c r="D33" s="212">
        <v>3126</v>
      </c>
      <c r="E33" s="212">
        <v>2500</v>
      </c>
      <c r="F33" s="212">
        <v>605</v>
      </c>
      <c r="G33" s="212">
        <v>2500</v>
      </c>
      <c r="H33" s="212">
        <v>1700</v>
      </c>
    </row>
    <row r="34" spans="1:8" x14ac:dyDescent="0.25">
      <c r="A34" s="97" t="s">
        <v>984</v>
      </c>
      <c r="B34" s="97" t="s">
        <v>985</v>
      </c>
      <c r="C34" s="212">
        <v>4000</v>
      </c>
      <c r="D34" s="212">
        <v>4039</v>
      </c>
      <c r="E34" s="212">
        <v>4400</v>
      </c>
      <c r="F34" s="212">
        <v>1950</v>
      </c>
      <c r="G34" s="212">
        <v>4400</v>
      </c>
      <c r="H34" s="212">
        <v>4400</v>
      </c>
    </row>
    <row r="35" spans="1:8" x14ac:dyDescent="0.25">
      <c r="A35" s="97" t="s">
        <v>986</v>
      </c>
      <c r="B35" s="97" t="s">
        <v>987</v>
      </c>
      <c r="C35" s="212">
        <v>55000</v>
      </c>
      <c r="D35" s="212">
        <v>0</v>
      </c>
      <c r="E35" s="212">
        <v>0</v>
      </c>
      <c r="F35" s="212">
        <v>0</v>
      </c>
      <c r="G35" s="212">
        <v>0</v>
      </c>
      <c r="H35" s="212">
        <v>0</v>
      </c>
    </row>
    <row r="36" spans="1:8" x14ac:dyDescent="0.25">
      <c r="A36" s="220"/>
      <c r="B36" s="220" t="s">
        <v>8</v>
      </c>
      <c r="C36" s="216">
        <f>SUM(C30:C35)</f>
        <v>80050</v>
      </c>
      <c r="D36" s="216">
        <f t="shared" ref="D36:H36" si="2">SUM(D30:D35)</f>
        <v>29987</v>
      </c>
      <c r="E36" s="216">
        <f t="shared" si="2"/>
        <v>27300</v>
      </c>
      <c r="F36" s="216">
        <f t="shared" si="2"/>
        <v>9354</v>
      </c>
      <c r="G36" s="216">
        <f t="shared" si="2"/>
        <v>27300</v>
      </c>
      <c r="H36" s="216">
        <f t="shared" si="2"/>
        <v>26050</v>
      </c>
    </row>
    <row r="37" spans="1:8" x14ac:dyDescent="0.25">
      <c r="A37" s="97" t="s">
        <v>988</v>
      </c>
      <c r="B37" s="97" t="s">
        <v>989</v>
      </c>
      <c r="C37" s="212">
        <v>4000</v>
      </c>
      <c r="D37" s="212">
        <v>2182</v>
      </c>
      <c r="E37" s="212">
        <v>4400</v>
      </c>
      <c r="F37" s="212">
        <v>403</v>
      </c>
      <c r="G37" s="212">
        <v>4400</v>
      </c>
      <c r="H37" s="212">
        <v>3700</v>
      </c>
    </row>
    <row r="38" spans="1:8" x14ac:dyDescent="0.25">
      <c r="A38" s="97" t="s">
        <v>990</v>
      </c>
      <c r="B38" s="97" t="s">
        <v>991</v>
      </c>
      <c r="C38" s="212">
        <v>2250</v>
      </c>
      <c r="D38" s="212">
        <v>2228</v>
      </c>
      <c r="E38" s="212">
        <v>2500</v>
      </c>
      <c r="F38" s="212">
        <v>1348</v>
      </c>
      <c r="G38" s="212">
        <v>2500</v>
      </c>
      <c r="H38" s="212">
        <v>2250</v>
      </c>
    </row>
    <row r="39" spans="1:8" x14ac:dyDescent="0.25">
      <c r="A39" s="97" t="s">
        <v>992</v>
      </c>
      <c r="B39" s="97" t="s">
        <v>993</v>
      </c>
      <c r="C39" s="212">
        <v>15908</v>
      </c>
      <c r="D39" s="212">
        <v>17080</v>
      </c>
      <c r="E39" s="212">
        <v>16369</v>
      </c>
      <c r="F39" s="212">
        <v>7665</v>
      </c>
      <c r="G39" s="212">
        <v>16369</v>
      </c>
      <c r="H39" s="212">
        <v>17135</v>
      </c>
    </row>
    <row r="40" spans="1:8" x14ac:dyDescent="0.25">
      <c r="A40" s="97" t="s">
        <v>994</v>
      </c>
      <c r="B40" s="97" t="s">
        <v>995</v>
      </c>
      <c r="C40" s="212">
        <v>3100</v>
      </c>
      <c r="D40" s="212">
        <v>3494</v>
      </c>
      <c r="E40" s="212">
        <v>3450</v>
      </c>
      <c r="F40" s="212">
        <v>1425</v>
      </c>
      <c r="G40" s="212">
        <v>3450</v>
      </c>
      <c r="H40" s="212">
        <v>3400</v>
      </c>
    </row>
    <row r="41" spans="1:8" x14ac:dyDescent="0.25">
      <c r="A41" s="97" t="s">
        <v>996</v>
      </c>
      <c r="B41" s="97" t="s">
        <v>997</v>
      </c>
      <c r="C41" s="212">
        <v>1800</v>
      </c>
      <c r="D41" s="212">
        <v>1500</v>
      </c>
      <c r="E41" s="212">
        <v>2000</v>
      </c>
      <c r="F41" s="212">
        <v>0</v>
      </c>
      <c r="G41" s="212">
        <v>2000</v>
      </c>
      <c r="H41" s="212">
        <v>1500</v>
      </c>
    </row>
    <row r="42" spans="1:8" x14ac:dyDescent="0.25">
      <c r="A42" s="97" t="s">
        <v>998</v>
      </c>
      <c r="B42" s="97" t="s">
        <v>999</v>
      </c>
      <c r="C42" s="212">
        <v>1000</v>
      </c>
      <c r="D42" s="212">
        <v>2049</v>
      </c>
      <c r="E42" s="212">
        <v>1750</v>
      </c>
      <c r="F42" s="212">
        <v>0</v>
      </c>
      <c r="G42" s="212">
        <v>1750</v>
      </c>
      <c r="H42" s="212">
        <v>2000</v>
      </c>
    </row>
    <row r="43" spans="1:8" x14ac:dyDescent="0.25">
      <c r="A43" s="97" t="s">
        <v>1000</v>
      </c>
      <c r="B43" s="97" t="s">
        <v>1001</v>
      </c>
      <c r="C43" s="212">
        <v>15608</v>
      </c>
      <c r="D43" s="212">
        <v>15238</v>
      </c>
      <c r="E43" s="212">
        <v>15608</v>
      </c>
      <c r="F43" s="212">
        <v>7010</v>
      </c>
      <c r="G43" s="212">
        <v>15608</v>
      </c>
      <c r="H43" s="212">
        <v>16100</v>
      </c>
    </row>
    <row r="44" spans="1:8" x14ac:dyDescent="0.25">
      <c r="A44" s="97" t="s">
        <v>1002</v>
      </c>
      <c r="B44" s="97" t="s">
        <v>1003</v>
      </c>
      <c r="C44" s="212">
        <v>1500</v>
      </c>
      <c r="D44" s="212">
        <v>0</v>
      </c>
      <c r="E44" s="212">
        <v>1650</v>
      </c>
      <c r="F44" s="212">
        <v>0</v>
      </c>
      <c r="G44" s="212">
        <v>1650</v>
      </c>
      <c r="H44" s="212">
        <v>1500</v>
      </c>
    </row>
    <row r="45" spans="1:8" x14ac:dyDescent="0.25">
      <c r="A45" s="97" t="s">
        <v>1004</v>
      </c>
      <c r="B45" s="97" t="s">
        <v>1005</v>
      </c>
      <c r="C45" s="212">
        <v>3100</v>
      </c>
      <c r="D45" s="212">
        <v>2317</v>
      </c>
      <c r="E45" s="212">
        <v>3300</v>
      </c>
      <c r="F45" s="212">
        <v>425</v>
      </c>
      <c r="G45" s="212">
        <v>3300</v>
      </c>
      <c r="H45" s="212">
        <v>3000</v>
      </c>
    </row>
    <row r="46" spans="1:8" x14ac:dyDescent="0.25">
      <c r="A46" s="97" t="s">
        <v>1006</v>
      </c>
      <c r="B46" s="97" t="s">
        <v>1007</v>
      </c>
      <c r="C46" s="212">
        <v>1700</v>
      </c>
      <c r="D46" s="212">
        <v>1570</v>
      </c>
      <c r="E46" s="212">
        <v>1352</v>
      </c>
      <c r="F46" s="212">
        <v>1299</v>
      </c>
      <c r="G46" s="212">
        <v>1352</v>
      </c>
      <c r="H46" s="212">
        <v>2600</v>
      </c>
    </row>
    <row r="47" spans="1:8" x14ac:dyDescent="0.25">
      <c r="A47" s="97" t="s">
        <v>1008</v>
      </c>
      <c r="B47" s="97" t="s">
        <v>1009</v>
      </c>
      <c r="C47" s="212">
        <v>2595</v>
      </c>
      <c r="D47" s="212">
        <v>2574</v>
      </c>
      <c r="E47" s="212">
        <v>2673</v>
      </c>
      <c r="F47" s="212">
        <v>1595</v>
      </c>
      <c r="G47" s="212">
        <v>2673</v>
      </c>
      <c r="H47" s="212">
        <v>3300</v>
      </c>
    </row>
    <row r="48" spans="1:8" x14ac:dyDescent="0.25">
      <c r="A48" s="97" t="s">
        <v>1010</v>
      </c>
      <c r="B48" s="97" t="s">
        <v>1011</v>
      </c>
      <c r="C48" s="212">
        <v>3700</v>
      </c>
      <c r="D48" s="212">
        <v>3234</v>
      </c>
      <c r="E48" s="212">
        <v>3450</v>
      </c>
      <c r="F48" s="212">
        <v>1964</v>
      </c>
      <c r="G48" s="212">
        <v>3450</v>
      </c>
      <c r="H48" s="212">
        <v>3600</v>
      </c>
    </row>
    <row r="49" spans="1:8" x14ac:dyDescent="0.25">
      <c r="A49" s="97" t="s">
        <v>1012</v>
      </c>
      <c r="B49" s="97" t="s">
        <v>1013</v>
      </c>
      <c r="C49" s="212">
        <v>500</v>
      </c>
      <c r="D49" s="212">
        <v>355</v>
      </c>
      <c r="E49" s="212">
        <v>550</v>
      </c>
      <c r="F49" s="212">
        <v>0</v>
      </c>
      <c r="G49" s="212">
        <v>550</v>
      </c>
      <c r="H49" s="212">
        <v>1000</v>
      </c>
    </row>
    <row r="50" spans="1:8" x14ac:dyDescent="0.25">
      <c r="A50" s="97" t="s">
        <v>1014</v>
      </c>
      <c r="B50" s="97" t="s">
        <v>1015</v>
      </c>
      <c r="C50" s="212">
        <v>0</v>
      </c>
      <c r="D50" s="212">
        <v>13000</v>
      </c>
      <c r="E50" s="212">
        <v>0</v>
      </c>
      <c r="F50" s="212">
        <v>3000</v>
      </c>
      <c r="G50" s="212">
        <v>0</v>
      </c>
      <c r="H50" s="212">
        <v>0</v>
      </c>
    </row>
    <row r="51" spans="1:8" x14ac:dyDescent="0.25">
      <c r="A51" s="220"/>
      <c r="B51" s="220" t="s">
        <v>9</v>
      </c>
      <c r="C51" s="216">
        <f>SUM(C37:C50)</f>
        <v>56761</v>
      </c>
      <c r="D51" s="216">
        <f t="shared" ref="D51:H51" si="3">SUM(D37:D50)</f>
        <v>66821</v>
      </c>
      <c r="E51" s="216">
        <f t="shared" si="3"/>
        <v>59052</v>
      </c>
      <c r="F51" s="216">
        <f t="shared" si="3"/>
        <v>26134</v>
      </c>
      <c r="G51" s="216">
        <f t="shared" si="3"/>
        <v>59052</v>
      </c>
      <c r="H51" s="216">
        <f t="shared" si="3"/>
        <v>61085</v>
      </c>
    </row>
    <row r="52" spans="1:8" x14ac:dyDescent="0.25">
      <c r="A52" s="97" t="s">
        <v>1016</v>
      </c>
      <c r="B52" s="97" t="s">
        <v>1017</v>
      </c>
      <c r="C52" s="119">
        <v>5000</v>
      </c>
      <c r="D52" s="119">
        <v>3500</v>
      </c>
      <c r="E52" s="119">
        <v>5000</v>
      </c>
      <c r="F52" s="119">
        <v>0</v>
      </c>
      <c r="G52" s="119">
        <v>5000</v>
      </c>
      <c r="H52" s="119">
        <v>3000</v>
      </c>
    </row>
    <row r="53" spans="1:8" x14ac:dyDescent="0.25">
      <c r="A53" s="220"/>
      <c r="B53" s="220" t="s">
        <v>45</v>
      </c>
      <c r="C53" s="216">
        <f>SUM(C52:C52)</f>
        <v>5000</v>
      </c>
      <c r="D53" s="216">
        <f t="shared" ref="D53:H53" si="4">SUM(D52:D52)</f>
        <v>3500</v>
      </c>
      <c r="E53" s="216">
        <f t="shared" si="4"/>
        <v>5000</v>
      </c>
      <c r="F53" s="216">
        <f t="shared" si="4"/>
        <v>0</v>
      </c>
      <c r="G53" s="216">
        <f t="shared" si="4"/>
        <v>5000</v>
      </c>
      <c r="H53" s="216">
        <f t="shared" si="4"/>
        <v>3000</v>
      </c>
    </row>
    <row r="54" spans="1:8" hidden="1" x14ac:dyDescent="0.25">
      <c r="A54" s="97" t="s">
        <v>1018</v>
      </c>
      <c r="B54" s="97" t="s">
        <v>1019</v>
      </c>
      <c r="C54" s="119">
        <v>0</v>
      </c>
      <c r="D54" s="119">
        <v>0</v>
      </c>
      <c r="E54" s="119">
        <v>0</v>
      </c>
      <c r="F54" s="119">
        <v>0</v>
      </c>
      <c r="G54" s="119">
        <v>0</v>
      </c>
      <c r="H54" s="119">
        <v>0</v>
      </c>
    </row>
    <row r="55" spans="1:8" x14ac:dyDescent="0.25">
      <c r="A55" s="97" t="s">
        <v>1020</v>
      </c>
      <c r="B55" s="97" t="s">
        <v>1021</v>
      </c>
      <c r="C55" s="119">
        <v>0</v>
      </c>
      <c r="D55" s="119">
        <v>0</v>
      </c>
      <c r="E55" s="119">
        <v>25000</v>
      </c>
      <c r="F55" s="119">
        <v>0</v>
      </c>
      <c r="G55" s="119">
        <v>0</v>
      </c>
      <c r="H55" s="119">
        <v>0</v>
      </c>
    </row>
    <row r="56" spans="1:8" x14ac:dyDescent="0.25">
      <c r="A56" s="97" t="s">
        <v>1022</v>
      </c>
      <c r="B56" s="97" t="s">
        <v>1023</v>
      </c>
      <c r="C56" s="119">
        <v>17500</v>
      </c>
      <c r="D56" s="119">
        <v>17500</v>
      </c>
      <c r="E56" s="119">
        <v>20000</v>
      </c>
      <c r="F56" s="119">
        <v>7500</v>
      </c>
      <c r="G56" s="119">
        <v>7500</v>
      </c>
      <c r="H56" s="119">
        <v>0</v>
      </c>
    </row>
    <row r="57" spans="1:8" hidden="1" x14ac:dyDescent="0.25">
      <c r="A57" s="97" t="s">
        <v>1024</v>
      </c>
      <c r="B57" s="97" t="s">
        <v>1025</v>
      </c>
      <c r="C57" s="119">
        <v>0</v>
      </c>
      <c r="D57" s="119">
        <v>0</v>
      </c>
      <c r="E57" s="119">
        <v>0</v>
      </c>
      <c r="F57" s="119">
        <v>0</v>
      </c>
      <c r="G57" s="119">
        <v>0</v>
      </c>
      <c r="H57" s="119">
        <v>0</v>
      </c>
    </row>
    <row r="58" spans="1:8" x14ac:dyDescent="0.25">
      <c r="A58" s="97" t="s">
        <v>1026</v>
      </c>
      <c r="B58" s="97" t="s">
        <v>1027</v>
      </c>
      <c r="C58" s="119">
        <v>760000</v>
      </c>
      <c r="D58" s="119">
        <v>0</v>
      </c>
      <c r="E58" s="119">
        <v>239000</v>
      </c>
      <c r="F58" s="119">
        <v>32992</v>
      </c>
      <c r="G58" s="119">
        <v>132992</v>
      </c>
      <c r="H58" s="119">
        <v>115000</v>
      </c>
    </row>
    <row r="59" spans="1:8" ht="15.75" thickBot="1" x14ac:dyDescent="0.3">
      <c r="A59" s="221"/>
      <c r="B59" s="221" t="s">
        <v>47</v>
      </c>
      <c r="C59" s="217">
        <f>SUM(C54:C58)</f>
        <v>777500</v>
      </c>
      <c r="D59" s="217">
        <f t="shared" ref="D59:H59" si="5">SUM(D54:D58)</f>
        <v>17500</v>
      </c>
      <c r="E59" s="217">
        <f t="shared" si="5"/>
        <v>284000</v>
      </c>
      <c r="F59" s="217">
        <f t="shared" si="5"/>
        <v>40492</v>
      </c>
      <c r="G59" s="217">
        <f t="shared" si="5"/>
        <v>140492</v>
      </c>
      <c r="H59" s="217">
        <f t="shared" si="5"/>
        <v>115000</v>
      </c>
    </row>
    <row r="60" spans="1:8" ht="16.5" thickTop="1" thickBot="1" x14ac:dyDescent="0.3">
      <c r="A60" s="110"/>
      <c r="B60" s="110" t="s">
        <v>1028</v>
      </c>
      <c r="C60" s="214">
        <f>SUM(C8:C59)/2</f>
        <v>2508688</v>
      </c>
      <c r="D60" s="214">
        <f t="shared" ref="D60:H60" si="6">SUM(D8:D59)/2</f>
        <v>1707966</v>
      </c>
      <c r="E60" s="214">
        <f t="shared" si="6"/>
        <v>2020814</v>
      </c>
      <c r="F60" s="214">
        <f t="shared" si="6"/>
        <v>869245</v>
      </c>
      <c r="G60" s="214">
        <f t="shared" si="6"/>
        <v>1741556</v>
      </c>
      <c r="H60" s="214">
        <f t="shared" si="6"/>
        <v>1794465</v>
      </c>
    </row>
    <row r="61" spans="1:8" ht="15.75" thickTop="1" x14ac:dyDescent="0.25"/>
    <row r="66" spans="1:8" x14ac:dyDescent="0.25">
      <c r="A66" s="97"/>
      <c r="B66" s="97"/>
      <c r="C66" s="157" t="str">
        <f>A1</f>
        <v>CITY OF GAINESVILLE</v>
      </c>
      <c r="D66" s="157"/>
      <c r="E66" s="157"/>
      <c r="F66" s="157"/>
      <c r="G66" s="157"/>
      <c r="H66" s="157"/>
    </row>
    <row r="67" spans="1:8" x14ac:dyDescent="0.25">
      <c r="A67" s="97"/>
      <c r="B67" s="97"/>
      <c r="C67" s="157" t="str">
        <f>A2</f>
        <v>BUDGET 2025-2026</v>
      </c>
      <c r="D67" s="157"/>
      <c r="E67" s="157"/>
      <c r="F67" s="157"/>
      <c r="G67" s="157"/>
      <c r="H67" s="157"/>
    </row>
    <row r="68" spans="1:8" x14ac:dyDescent="0.25">
      <c r="A68" s="97"/>
      <c r="B68" s="97"/>
      <c r="C68" s="157" t="str">
        <f>A3</f>
        <v>AIRPORT FUND OPERATIONS</v>
      </c>
      <c r="D68" s="157"/>
      <c r="E68" s="157"/>
      <c r="F68" s="157"/>
      <c r="G68" s="157"/>
      <c r="H68" s="157"/>
    </row>
    <row r="69" spans="1:8" x14ac:dyDescent="0.25">
      <c r="A69" s="97"/>
      <c r="B69" s="97"/>
      <c r="C69" s="100"/>
      <c r="D69" s="100"/>
      <c r="E69" s="100"/>
      <c r="F69" s="100"/>
      <c r="G69" s="100"/>
      <c r="H69" s="100"/>
    </row>
    <row r="70" spans="1:8" x14ac:dyDescent="0.25">
      <c r="A70" s="97"/>
      <c r="B70" s="97"/>
      <c r="C70" s="100"/>
      <c r="D70" s="100"/>
      <c r="E70" s="100"/>
      <c r="F70" s="100"/>
      <c r="G70" s="100"/>
      <c r="H70" s="100"/>
    </row>
    <row r="71" spans="1:8" x14ac:dyDescent="0.25">
      <c r="A71" s="97"/>
      <c r="B71" s="97"/>
      <c r="C71" s="100"/>
      <c r="D71" s="100"/>
      <c r="E71" s="100"/>
      <c r="F71" s="100"/>
      <c r="G71" s="100"/>
      <c r="H71" s="100"/>
    </row>
    <row r="72" spans="1:8" x14ac:dyDescent="0.25">
      <c r="A72" s="97"/>
      <c r="B72" s="97"/>
      <c r="C72" s="100"/>
      <c r="D72" s="100"/>
      <c r="E72" s="100"/>
      <c r="F72" s="100"/>
      <c r="G72" s="100"/>
      <c r="H72" s="100"/>
    </row>
    <row r="73" spans="1:8" x14ac:dyDescent="0.25">
      <c r="A73" s="97"/>
      <c r="B73" s="97"/>
      <c r="C73" s="100"/>
      <c r="D73" s="100"/>
      <c r="E73" s="100"/>
      <c r="F73" s="100"/>
      <c r="G73" s="100"/>
      <c r="H73" s="100"/>
    </row>
    <row r="74" spans="1:8" x14ac:dyDescent="0.25">
      <c r="A74" s="97"/>
      <c r="B74" s="97"/>
      <c r="C74" s="100"/>
      <c r="D74" s="100"/>
      <c r="E74" s="100"/>
      <c r="F74" s="100"/>
      <c r="G74" s="100"/>
      <c r="H74" s="100"/>
    </row>
    <row r="75" spans="1:8" x14ac:dyDescent="0.25">
      <c r="A75" s="97"/>
      <c r="B75" s="97"/>
      <c r="C75" s="100"/>
      <c r="D75" s="100"/>
      <c r="E75" s="100"/>
      <c r="F75" s="100"/>
      <c r="G75" s="100"/>
      <c r="H75" s="100"/>
    </row>
    <row r="76" spans="1:8" x14ac:dyDescent="0.25">
      <c r="A76" s="97"/>
      <c r="B76" s="97"/>
      <c r="C76" s="100"/>
      <c r="D76" s="100"/>
      <c r="E76" s="100"/>
      <c r="F76" s="100"/>
      <c r="G76" s="100"/>
      <c r="H76" s="100"/>
    </row>
    <row r="77" spans="1:8" x14ac:dyDescent="0.25">
      <c r="A77" s="97"/>
      <c r="B77" s="97"/>
      <c r="C77" s="100"/>
      <c r="D77" s="100"/>
      <c r="E77" s="100"/>
      <c r="F77" s="100"/>
      <c r="G77" s="100"/>
      <c r="H77" s="100"/>
    </row>
    <row r="78" spans="1:8" x14ac:dyDescent="0.25">
      <c r="A78" s="97"/>
      <c r="B78" s="97"/>
      <c r="C78" s="100"/>
      <c r="D78" s="100"/>
      <c r="E78" s="100"/>
      <c r="F78" s="100"/>
      <c r="G78" s="100"/>
      <c r="H78" s="100"/>
    </row>
    <row r="79" spans="1:8" x14ac:dyDescent="0.25">
      <c r="A79" s="97"/>
      <c r="B79" s="97"/>
      <c r="C79" s="100"/>
      <c r="D79" s="100"/>
      <c r="E79" s="100"/>
      <c r="F79" s="100"/>
      <c r="G79" s="100"/>
      <c r="H79" s="100"/>
    </row>
    <row r="80" spans="1:8" x14ac:dyDescent="0.25">
      <c r="A80" s="97"/>
      <c r="B80" s="97"/>
      <c r="C80" s="100"/>
      <c r="D80" s="100"/>
      <c r="E80" s="100"/>
      <c r="F80" s="100"/>
      <c r="G80" s="100"/>
      <c r="H80" s="100"/>
    </row>
    <row r="81" spans="1:8" x14ac:dyDescent="0.25">
      <c r="A81" s="97"/>
      <c r="B81" s="97"/>
      <c r="C81" s="100"/>
      <c r="D81" s="100"/>
      <c r="E81" s="100"/>
      <c r="F81" s="100"/>
      <c r="G81" s="100"/>
      <c r="H81" s="100"/>
    </row>
    <row r="82" spans="1:8" x14ac:dyDescent="0.25">
      <c r="A82" s="97"/>
      <c r="B82" s="97"/>
      <c r="C82" s="100"/>
      <c r="D82" s="100"/>
      <c r="E82" s="100"/>
      <c r="F82" s="100"/>
      <c r="G82" s="100"/>
      <c r="H82" s="100"/>
    </row>
    <row r="83" spans="1:8" x14ac:dyDescent="0.25">
      <c r="A83" s="97"/>
      <c r="B83" s="97"/>
      <c r="C83" s="100"/>
      <c r="D83" s="100"/>
      <c r="E83" s="100"/>
      <c r="F83" s="100"/>
      <c r="G83" s="100"/>
      <c r="H83" s="100"/>
    </row>
    <row r="84" spans="1:8" x14ac:dyDescent="0.25">
      <c r="A84" s="97"/>
      <c r="B84" s="97"/>
      <c r="C84" s="100"/>
      <c r="D84" s="100"/>
      <c r="E84" s="100"/>
      <c r="F84" s="100"/>
      <c r="G84" s="100"/>
      <c r="H84" s="100"/>
    </row>
    <row r="85" spans="1:8" ht="15.75" thickBot="1" x14ac:dyDescent="0.3">
      <c r="A85" s="97"/>
      <c r="B85" s="97"/>
      <c r="C85" s="100"/>
      <c r="D85" s="100"/>
      <c r="E85" s="100"/>
      <c r="F85" s="100"/>
      <c r="G85" s="100"/>
      <c r="H85" s="100"/>
    </row>
    <row r="86" spans="1:8" ht="16.5" thickTop="1" thickBot="1" x14ac:dyDescent="0.3">
      <c r="A86" s="154" t="s">
        <v>494</v>
      </c>
      <c r="B86" s="155"/>
      <c r="C86" s="155"/>
      <c r="D86" s="155"/>
      <c r="E86" s="155"/>
      <c r="F86" s="155"/>
      <c r="G86" s="155"/>
      <c r="H86" s="156"/>
    </row>
    <row r="87" spans="1:8" ht="15.75" thickTop="1" x14ac:dyDescent="0.25">
      <c r="A87" s="97"/>
      <c r="B87" s="106"/>
      <c r="C87" s="107" t="str">
        <f t="shared" ref="C87:H88" si="7">C5</f>
        <v>2023-24</v>
      </c>
      <c r="D87" s="107" t="str">
        <f t="shared" si="7"/>
        <v>2023-24</v>
      </c>
      <c r="E87" s="107" t="str">
        <f t="shared" si="7"/>
        <v>2024-25</v>
      </c>
      <c r="F87" s="107" t="str">
        <f t="shared" si="7"/>
        <v>2024-25</v>
      </c>
      <c r="G87" s="107" t="str">
        <f t="shared" si="7"/>
        <v>2024-25</v>
      </c>
      <c r="H87" s="107" t="str">
        <f t="shared" si="7"/>
        <v>2025-26</v>
      </c>
    </row>
    <row r="88" spans="1:8" x14ac:dyDescent="0.25">
      <c r="A88" s="97"/>
      <c r="B88" s="106"/>
      <c r="C88" s="107" t="str">
        <f t="shared" si="7"/>
        <v>REVISED</v>
      </c>
      <c r="D88" s="107" t="str">
        <f t="shared" si="7"/>
        <v>ACTUAL</v>
      </c>
      <c r="E88" s="107" t="str">
        <f t="shared" si="7"/>
        <v>ADOPTED</v>
      </c>
      <c r="F88" s="107" t="str">
        <f t="shared" si="7"/>
        <v>ACTUAL</v>
      </c>
      <c r="G88" s="107" t="str">
        <f t="shared" si="7"/>
        <v>REVISED</v>
      </c>
      <c r="H88" s="107" t="str">
        <f t="shared" si="7"/>
        <v>PROPOSED</v>
      </c>
    </row>
    <row r="89" spans="1:8" ht="15.75" thickBot="1" x14ac:dyDescent="0.3">
      <c r="A89" s="97"/>
      <c r="B89" s="222" t="s">
        <v>495</v>
      </c>
      <c r="C89" s="109"/>
      <c r="D89" s="109"/>
      <c r="E89" s="109" t="str">
        <f>E7</f>
        <v xml:space="preserve"> BUDGET</v>
      </c>
      <c r="F89" s="109" t="str">
        <f>F7</f>
        <v>SIX MONTHS</v>
      </c>
      <c r="G89" s="109" t="str">
        <f>G7</f>
        <v xml:space="preserve"> BUDGET</v>
      </c>
      <c r="H89" s="109" t="str">
        <f>H7</f>
        <v xml:space="preserve"> BUDGET</v>
      </c>
    </row>
    <row r="90" spans="1:8" ht="15.75" thickTop="1" x14ac:dyDescent="0.25">
      <c r="A90" s="97"/>
      <c r="B90" s="97" t="s">
        <v>496</v>
      </c>
      <c r="C90" s="100">
        <f>C19</f>
        <v>217867</v>
      </c>
      <c r="D90" s="100">
        <f t="shared" ref="D90:H90" si="8">D19</f>
        <v>258643</v>
      </c>
      <c r="E90" s="100">
        <f t="shared" si="8"/>
        <v>272207</v>
      </c>
      <c r="F90" s="100">
        <f t="shared" si="8"/>
        <v>68440</v>
      </c>
      <c r="G90" s="100">
        <f t="shared" si="8"/>
        <v>196457</v>
      </c>
      <c r="H90" s="100">
        <f t="shared" si="8"/>
        <v>264885</v>
      </c>
    </row>
    <row r="91" spans="1:8" x14ac:dyDescent="0.25">
      <c r="A91" s="97"/>
      <c r="B91" s="97" t="s">
        <v>497</v>
      </c>
      <c r="C91" s="100">
        <f>C29</f>
        <v>1371510</v>
      </c>
      <c r="D91" s="100">
        <f t="shared" ref="D91:H91" si="9">D29</f>
        <v>1331515</v>
      </c>
      <c r="E91" s="100">
        <f t="shared" si="9"/>
        <v>1373255</v>
      </c>
      <c r="F91" s="100">
        <f t="shared" si="9"/>
        <v>724825</v>
      </c>
      <c r="G91" s="100">
        <f t="shared" si="9"/>
        <v>1313255</v>
      </c>
      <c r="H91" s="100">
        <f t="shared" si="9"/>
        <v>1324445</v>
      </c>
    </row>
    <row r="92" spans="1:8" x14ac:dyDescent="0.25">
      <c r="A92" s="97"/>
      <c r="B92" s="97" t="s">
        <v>498</v>
      </c>
      <c r="C92" s="100">
        <f>C36</f>
        <v>80050</v>
      </c>
      <c r="D92" s="100">
        <f t="shared" ref="D92:H92" si="10">D36</f>
        <v>29987</v>
      </c>
      <c r="E92" s="100">
        <f t="shared" si="10"/>
        <v>27300</v>
      </c>
      <c r="F92" s="100">
        <f t="shared" si="10"/>
        <v>9354</v>
      </c>
      <c r="G92" s="100">
        <f t="shared" si="10"/>
        <v>27300</v>
      </c>
      <c r="H92" s="100">
        <f t="shared" si="10"/>
        <v>26050</v>
      </c>
    </row>
    <row r="93" spans="1:8" x14ac:dyDescent="0.25">
      <c r="A93" s="97"/>
      <c r="B93" s="97" t="s">
        <v>499</v>
      </c>
      <c r="C93" s="100">
        <f>C51</f>
        <v>56761</v>
      </c>
      <c r="D93" s="100">
        <f t="shared" ref="D93:H94" si="11">D51</f>
        <v>66821</v>
      </c>
      <c r="E93" s="100">
        <f t="shared" si="11"/>
        <v>59052</v>
      </c>
      <c r="F93" s="100">
        <f t="shared" si="11"/>
        <v>26134</v>
      </c>
      <c r="G93" s="100">
        <f t="shared" si="11"/>
        <v>59052</v>
      </c>
      <c r="H93" s="100">
        <f t="shared" si="11"/>
        <v>61085</v>
      </c>
    </row>
    <row r="94" spans="1:8" x14ac:dyDescent="0.25">
      <c r="A94" s="97"/>
      <c r="B94" s="97" t="s">
        <v>1029</v>
      </c>
      <c r="C94" s="100">
        <f>C52</f>
        <v>5000</v>
      </c>
      <c r="D94" s="100">
        <f t="shared" si="11"/>
        <v>3500</v>
      </c>
      <c r="E94" s="100">
        <f t="shared" si="11"/>
        <v>5000</v>
      </c>
      <c r="F94" s="100">
        <f t="shared" si="11"/>
        <v>0</v>
      </c>
      <c r="G94" s="100">
        <f t="shared" si="11"/>
        <v>5000</v>
      </c>
      <c r="H94" s="100">
        <f t="shared" si="11"/>
        <v>3000</v>
      </c>
    </row>
    <row r="95" spans="1:8" ht="15.75" thickBot="1" x14ac:dyDescent="0.3">
      <c r="A95" s="97"/>
      <c r="B95" s="97" t="s">
        <v>1030</v>
      </c>
      <c r="C95" s="100">
        <f>C59</f>
        <v>777500</v>
      </c>
      <c r="D95" s="100">
        <f t="shared" ref="D95:H95" si="12">D59</f>
        <v>17500</v>
      </c>
      <c r="E95" s="100">
        <f t="shared" si="12"/>
        <v>284000</v>
      </c>
      <c r="F95" s="100">
        <f t="shared" si="12"/>
        <v>40492</v>
      </c>
      <c r="G95" s="100">
        <f t="shared" si="12"/>
        <v>140492</v>
      </c>
      <c r="H95" s="100">
        <f t="shared" si="12"/>
        <v>115000</v>
      </c>
    </row>
    <row r="96" spans="1:8" ht="16.5" thickTop="1" thickBot="1" x14ac:dyDescent="0.3">
      <c r="A96" s="97"/>
      <c r="B96" s="110" t="s">
        <v>31</v>
      </c>
      <c r="C96" s="111">
        <f t="shared" ref="C96:H96" si="13">SUM(C90:C95)</f>
        <v>2508688</v>
      </c>
      <c r="D96" s="111">
        <f t="shared" si="13"/>
        <v>1707966</v>
      </c>
      <c r="E96" s="111">
        <f t="shared" si="13"/>
        <v>2020814</v>
      </c>
      <c r="F96" s="111">
        <f t="shared" si="13"/>
        <v>869245</v>
      </c>
      <c r="G96" s="111">
        <f t="shared" si="13"/>
        <v>1741556</v>
      </c>
      <c r="H96" s="111">
        <f t="shared" si="13"/>
        <v>1794465</v>
      </c>
    </row>
    <row r="97" spans="1:8" ht="16.5" thickTop="1" thickBot="1" x14ac:dyDescent="0.3">
      <c r="A97" s="97"/>
      <c r="B97" s="97"/>
      <c r="C97" s="100"/>
      <c r="D97" s="100"/>
      <c r="E97" s="100"/>
      <c r="F97" s="100"/>
      <c r="G97" s="100"/>
      <c r="H97" s="100"/>
    </row>
    <row r="98" spans="1:8" ht="16.5" thickTop="1" thickBot="1" x14ac:dyDescent="0.3">
      <c r="A98" s="154" t="s">
        <v>502</v>
      </c>
      <c r="B98" s="155"/>
      <c r="C98" s="155"/>
      <c r="D98" s="155"/>
      <c r="E98" s="155"/>
      <c r="F98" s="155"/>
      <c r="G98" s="155"/>
      <c r="H98" s="156"/>
    </row>
    <row r="99" spans="1:8" ht="15.75" thickTop="1" x14ac:dyDescent="0.25">
      <c r="A99" s="97"/>
      <c r="B99" s="112"/>
      <c r="C99" s="107"/>
      <c r="D99" s="107" t="s">
        <v>472</v>
      </c>
      <c r="E99" s="107" t="s">
        <v>472</v>
      </c>
      <c r="F99" s="107" t="s">
        <v>472</v>
      </c>
      <c r="G99" s="113" t="s">
        <v>503</v>
      </c>
      <c r="H99" s="113" t="s">
        <v>509</v>
      </c>
    </row>
    <row r="100" spans="1:8" ht="15.75" thickBot="1" x14ac:dyDescent="0.3">
      <c r="A100" s="97"/>
      <c r="B100" s="114"/>
      <c r="C100" s="115"/>
      <c r="D100" s="129">
        <f>'[14]61-10-10'!D76</f>
        <v>2022</v>
      </c>
      <c r="E100" s="129">
        <f>'[14]61-10-10'!E76</f>
        <v>2023</v>
      </c>
      <c r="F100" s="129">
        <f>'[14]61-10-10'!F76</f>
        <v>2024</v>
      </c>
      <c r="G100" s="129">
        <f>'[14]61-10-10'!G76</f>
        <v>2025</v>
      </c>
      <c r="H100" s="129">
        <f>'[14]61-10-10'!H76</f>
        <v>2026</v>
      </c>
    </row>
    <row r="101" spans="1:8" ht="15.75" thickTop="1" x14ac:dyDescent="0.25">
      <c r="A101" s="97"/>
      <c r="B101" s="97" t="s">
        <v>1031</v>
      </c>
      <c r="C101" s="100"/>
      <c r="D101" s="100">
        <v>500</v>
      </c>
      <c r="E101" s="100">
        <v>550</v>
      </c>
      <c r="F101" s="100">
        <v>550</v>
      </c>
      <c r="G101" s="100">
        <v>550</v>
      </c>
      <c r="H101" s="100">
        <v>575</v>
      </c>
    </row>
    <row r="102" spans="1:8" x14ac:dyDescent="0.25">
      <c r="A102" s="97"/>
      <c r="B102" s="97" t="s">
        <v>1032</v>
      </c>
      <c r="C102" s="100"/>
      <c r="D102" s="100">
        <v>4500</v>
      </c>
      <c r="E102" s="100">
        <v>5500</v>
      </c>
      <c r="F102" s="100">
        <v>5750</v>
      </c>
      <c r="G102" s="100">
        <v>6000</v>
      </c>
      <c r="H102" s="100">
        <v>6000</v>
      </c>
    </row>
    <row r="103" spans="1:8" x14ac:dyDescent="0.25">
      <c r="A103" s="97"/>
      <c r="B103" s="97" t="s">
        <v>1033</v>
      </c>
      <c r="C103" s="100"/>
      <c r="D103" s="100">
        <v>100</v>
      </c>
      <c r="E103" s="100">
        <v>150</v>
      </c>
      <c r="F103" s="100">
        <v>100</v>
      </c>
      <c r="G103" s="100">
        <v>125</v>
      </c>
      <c r="H103" s="100">
        <v>125</v>
      </c>
    </row>
    <row r="104" spans="1:8" x14ac:dyDescent="0.25">
      <c r="A104" s="97"/>
      <c r="B104" s="97" t="s">
        <v>1034</v>
      </c>
      <c r="C104" s="100"/>
      <c r="D104" s="100">
        <v>50</v>
      </c>
      <c r="E104" s="100">
        <v>50</v>
      </c>
      <c r="F104" s="100">
        <v>50</v>
      </c>
      <c r="G104" s="100">
        <v>50</v>
      </c>
      <c r="H104" s="100">
        <v>50</v>
      </c>
    </row>
    <row r="105" spans="1:8" x14ac:dyDescent="0.25">
      <c r="A105" s="97"/>
      <c r="B105" s="97" t="s">
        <v>1035</v>
      </c>
      <c r="C105" s="100"/>
      <c r="D105" s="100">
        <v>450</v>
      </c>
      <c r="E105" s="100">
        <v>475</v>
      </c>
      <c r="F105" s="100">
        <v>475</v>
      </c>
      <c r="G105" s="100">
        <v>500</v>
      </c>
      <c r="H105" s="100">
        <v>500</v>
      </c>
    </row>
    <row r="106" spans="1:8" x14ac:dyDescent="0.25">
      <c r="A106" s="97"/>
      <c r="B106" s="97" t="s">
        <v>1036</v>
      </c>
      <c r="C106" s="100"/>
      <c r="D106" s="100">
        <v>850</v>
      </c>
      <c r="E106" s="100">
        <v>800</v>
      </c>
      <c r="F106" s="100">
        <v>800</v>
      </c>
      <c r="G106" s="100">
        <v>800</v>
      </c>
      <c r="H106" s="100">
        <v>800</v>
      </c>
    </row>
    <row r="107" spans="1:8" x14ac:dyDescent="0.25">
      <c r="A107" s="97"/>
      <c r="B107" s="97" t="s">
        <v>1037</v>
      </c>
      <c r="C107" s="100"/>
      <c r="D107" s="100">
        <v>5</v>
      </c>
      <c r="E107" s="100">
        <v>3</v>
      </c>
      <c r="F107" s="100">
        <v>5</v>
      </c>
      <c r="G107" s="100">
        <v>5</v>
      </c>
      <c r="H107" s="100">
        <v>5</v>
      </c>
    </row>
    <row r="108" spans="1:8" ht="15.75" thickBot="1" x14ac:dyDescent="0.3">
      <c r="A108" s="97"/>
      <c r="B108" s="97"/>
      <c r="C108" s="100"/>
      <c r="D108" s="100"/>
      <c r="E108" s="100"/>
      <c r="F108" s="100"/>
      <c r="G108" s="100"/>
      <c r="H108" s="100"/>
    </row>
    <row r="109" spans="1:8" ht="16.5" thickTop="1" thickBot="1" x14ac:dyDescent="0.3">
      <c r="A109" s="151" t="str">
        <f>'[14]61-10-10'!B87</f>
        <v>STAFFING</v>
      </c>
      <c r="B109" s="152"/>
      <c r="C109" s="152"/>
      <c r="D109" s="152"/>
      <c r="E109" s="152"/>
      <c r="F109" s="152"/>
      <c r="G109" s="152"/>
      <c r="H109" s="153"/>
    </row>
    <row r="110" spans="1:8" ht="15.75" thickTop="1" x14ac:dyDescent="0.25">
      <c r="A110" s="97"/>
      <c r="B110" s="97"/>
      <c r="C110" s="107"/>
      <c r="D110" s="107" t="s">
        <v>472</v>
      </c>
      <c r="E110" s="107" t="s">
        <v>472</v>
      </c>
      <c r="F110" s="113" t="s">
        <v>472</v>
      </c>
      <c r="G110" s="113" t="s">
        <v>503</v>
      </c>
      <c r="H110" s="113" t="str">
        <f>H88</f>
        <v>PROPOSED</v>
      </c>
    </row>
    <row r="111" spans="1:8" ht="15.75" thickBot="1" x14ac:dyDescent="0.3">
      <c r="A111" s="97"/>
      <c r="B111" s="108" t="str">
        <f>'[14]61-10-10'!B88</f>
        <v>POSITION</v>
      </c>
      <c r="C111" s="115"/>
      <c r="D111" s="129">
        <f>'[14]61-10-10'!D88</f>
        <v>2022</v>
      </c>
      <c r="E111" s="129">
        <f>'[14]61-10-10'!E88</f>
        <v>2023</v>
      </c>
      <c r="F111" s="129">
        <f>'[14]61-10-10'!F88</f>
        <v>2024</v>
      </c>
      <c r="G111" s="129">
        <f>'[14]61-10-10'!G88</f>
        <v>2025</v>
      </c>
      <c r="H111" s="129">
        <f>'[14]61-10-10'!H88</f>
        <v>2026</v>
      </c>
    </row>
    <row r="112" spans="1:8" ht="15.75" thickTop="1" x14ac:dyDescent="0.25">
      <c r="A112" s="97"/>
      <c r="B112" s="97" t="s">
        <v>1038</v>
      </c>
      <c r="C112" s="100"/>
      <c r="D112" s="100"/>
      <c r="E112" s="100"/>
      <c r="F112" s="100"/>
      <c r="G112" s="101"/>
      <c r="H112" s="101"/>
    </row>
    <row r="113" spans="1:8" x14ac:dyDescent="0.25">
      <c r="A113" s="97"/>
      <c r="B113" s="97" t="str">
        <f>'[14]61-10-10'!B91</f>
        <v>AIRPORT DIRECTOR</v>
      </c>
      <c r="C113" s="100"/>
      <c r="D113" s="223">
        <v>1</v>
      </c>
      <c r="E113" s="223">
        <v>1</v>
      </c>
      <c r="F113" s="223">
        <v>1</v>
      </c>
      <c r="G113" s="223">
        <v>1</v>
      </c>
      <c r="H113" s="223">
        <v>1</v>
      </c>
    </row>
    <row r="114" spans="1:8" x14ac:dyDescent="0.25">
      <c r="A114" s="97"/>
      <c r="B114" s="97" t="str">
        <f>'[14]61-10-10'!B92</f>
        <v>AIRPORT LINE TECHNICIAN</v>
      </c>
      <c r="C114" s="100"/>
      <c r="D114" s="223">
        <v>1</v>
      </c>
      <c r="E114" s="223">
        <v>1</v>
      </c>
      <c r="F114" s="223">
        <v>1</v>
      </c>
      <c r="G114" s="223">
        <v>2</v>
      </c>
      <c r="H114" s="223">
        <v>2</v>
      </c>
    </row>
    <row r="115" spans="1:8" ht="15.75" thickBot="1" x14ac:dyDescent="0.3">
      <c r="A115" s="97"/>
      <c r="B115" s="135" t="str">
        <f>'[14]61-10-10'!B93</f>
        <v>AIRPORT LINE TECHNICIAN PTB</v>
      </c>
      <c r="C115" s="224"/>
      <c r="D115" s="225">
        <v>1</v>
      </c>
      <c r="E115" s="225">
        <v>1</v>
      </c>
      <c r="F115" s="225">
        <v>1</v>
      </c>
      <c r="G115" s="225">
        <v>1</v>
      </c>
      <c r="H115" s="225">
        <v>1</v>
      </c>
    </row>
    <row r="116" spans="1:8" ht="15.75" thickTop="1" x14ac:dyDescent="0.25">
      <c r="A116" s="97"/>
      <c r="B116" s="97" t="s">
        <v>1039</v>
      </c>
      <c r="C116" s="100"/>
      <c r="D116" s="223">
        <f>SUM(D113:D115)</f>
        <v>3</v>
      </c>
      <c r="E116" s="223">
        <f>SUM(E113:E115)</f>
        <v>3</v>
      </c>
      <c r="F116" s="223">
        <f>SUM(F113:F115)</f>
        <v>3</v>
      </c>
      <c r="G116" s="223">
        <f>SUM(G113:G115)</f>
        <v>4</v>
      </c>
      <c r="H116" s="223">
        <f>SUM(H113:H115)</f>
        <v>4</v>
      </c>
    </row>
    <row r="117" spans="1:8" x14ac:dyDescent="0.25">
      <c r="A117" s="97"/>
      <c r="B117" s="97"/>
      <c r="C117" s="100"/>
      <c r="D117" s="100"/>
      <c r="E117" s="100"/>
      <c r="F117" s="100"/>
      <c r="G117" s="100"/>
      <c r="H117" s="100"/>
    </row>
  </sheetData>
  <mergeCells count="3">
    <mergeCell ref="A1:H1"/>
    <mergeCell ref="A2:H2"/>
    <mergeCell ref="A3:H3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39090-21D5-4418-B017-54EC0797C187}">
  <dimension ref="A1:H12"/>
  <sheetViews>
    <sheetView workbookViewId="0">
      <selection activeCell="M31" sqref="M31"/>
    </sheetView>
  </sheetViews>
  <sheetFormatPr defaultRowHeight="15" x14ac:dyDescent="0.25"/>
  <cols>
    <col min="1" max="1" width="13.5703125" customWidth="1"/>
    <col min="2" max="2" width="28.5703125" customWidth="1"/>
    <col min="3" max="8" width="10.28515625" customWidth="1"/>
  </cols>
  <sheetData>
    <row r="1" spans="1:8" x14ac:dyDescent="0.25">
      <c r="A1" s="164" t="s">
        <v>0</v>
      </c>
      <c r="B1" s="164"/>
      <c r="C1" s="164"/>
      <c r="D1" s="164"/>
      <c r="E1" s="164"/>
      <c r="F1" s="164"/>
      <c r="G1" s="164"/>
      <c r="H1" s="164"/>
    </row>
    <row r="2" spans="1:8" x14ac:dyDescent="0.25">
      <c r="A2" s="164" t="s">
        <v>483</v>
      </c>
      <c r="B2" s="164"/>
      <c r="C2" s="164"/>
      <c r="D2" s="164"/>
      <c r="E2" s="164"/>
      <c r="F2" s="164"/>
      <c r="G2" s="164"/>
      <c r="H2" s="164"/>
    </row>
    <row r="3" spans="1:8" x14ac:dyDescent="0.25">
      <c r="A3" s="164" t="s">
        <v>1040</v>
      </c>
      <c r="B3" s="164"/>
      <c r="C3" s="164"/>
      <c r="D3" s="164"/>
      <c r="E3" s="164"/>
      <c r="F3" s="164"/>
      <c r="G3" s="164"/>
      <c r="H3" s="164"/>
    </row>
    <row r="5" spans="1:8" x14ac:dyDescent="0.25">
      <c r="A5" s="73" t="s">
        <v>2</v>
      </c>
      <c r="B5" s="73" t="s">
        <v>3</v>
      </c>
      <c r="C5" s="150" t="s">
        <v>513</v>
      </c>
      <c r="D5" s="150" t="s">
        <v>513</v>
      </c>
      <c r="E5" s="150" t="s">
        <v>514</v>
      </c>
      <c r="F5" s="150" t="s">
        <v>514</v>
      </c>
      <c r="G5" s="150" t="s">
        <v>514</v>
      </c>
      <c r="H5" s="150" t="s">
        <v>55</v>
      </c>
    </row>
    <row r="6" spans="1:8" x14ac:dyDescent="0.25">
      <c r="A6" s="73" t="s">
        <v>4</v>
      </c>
      <c r="B6" s="73"/>
      <c r="C6" s="150" t="s">
        <v>471</v>
      </c>
      <c r="D6" s="150" t="s">
        <v>472</v>
      </c>
      <c r="E6" s="150" t="s">
        <v>473</v>
      </c>
      <c r="F6" s="150" t="s">
        <v>472</v>
      </c>
      <c r="G6" s="150" t="s">
        <v>471</v>
      </c>
      <c r="H6" s="150" t="s">
        <v>474</v>
      </c>
    </row>
    <row r="7" spans="1:8" ht="15.75" thickBot="1" x14ac:dyDescent="0.3">
      <c r="A7" s="226"/>
      <c r="B7" s="226"/>
      <c r="C7" s="193" t="s">
        <v>11</v>
      </c>
      <c r="D7" s="193" t="s">
        <v>5</v>
      </c>
      <c r="E7" s="193" t="s">
        <v>11</v>
      </c>
      <c r="F7" s="193" t="s">
        <v>475</v>
      </c>
      <c r="G7" s="193" t="s">
        <v>11</v>
      </c>
      <c r="H7" s="193" t="s">
        <v>11</v>
      </c>
    </row>
    <row r="8" spans="1:8" ht="15.75" thickTop="1" x14ac:dyDescent="0.25">
      <c r="A8" s="73" t="s">
        <v>1041</v>
      </c>
      <c r="B8" s="73" t="s">
        <v>1042</v>
      </c>
      <c r="C8" s="119">
        <v>18000</v>
      </c>
      <c r="D8" s="119">
        <v>13000</v>
      </c>
      <c r="E8" s="119">
        <v>18000</v>
      </c>
      <c r="F8" s="119">
        <v>2000</v>
      </c>
      <c r="G8" s="119">
        <v>18000</v>
      </c>
      <c r="H8" s="119">
        <v>18000</v>
      </c>
    </row>
    <row r="9" spans="1:8" x14ac:dyDescent="0.25">
      <c r="A9" s="73" t="s">
        <v>1043</v>
      </c>
      <c r="B9" s="73" t="s">
        <v>1044</v>
      </c>
      <c r="C9" s="43">
        <v>3726</v>
      </c>
      <c r="D9" s="43">
        <v>3726</v>
      </c>
      <c r="E9" s="43">
        <v>3749</v>
      </c>
      <c r="F9" s="43">
        <v>3706</v>
      </c>
      <c r="G9" s="43">
        <v>3749</v>
      </c>
      <c r="H9" s="43">
        <v>3798</v>
      </c>
    </row>
    <row r="10" spans="1:8" x14ac:dyDescent="0.25">
      <c r="A10" s="27"/>
      <c r="B10" s="27" t="s">
        <v>1045</v>
      </c>
      <c r="C10" s="216">
        <f>SUM(C8:C9)</f>
        <v>21726</v>
      </c>
      <c r="D10" s="216">
        <f t="shared" ref="D10:H10" si="0">SUM(D8:D9)</f>
        <v>16726</v>
      </c>
      <c r="E10" s="216">
        <f t="shared" si="0"/>
        <v>21749</v>
      </c>
      <c r="F10" s="216">
        <f t="shared" si="0"/>
        <v>5706</v>
      </c>
      <c r="G10" s="216">
        <f t="shared" si="0"/>
        <v>21749</v>
      </c>
      <c r="H10" s="216">
        <f t="shared" si="0"/>
        <v>21798</v>
      </c>
    </row>
    <row r="11" spans="1:8" ht="15.75" thickBot="1" x14ac:dyDescent="0.3">
      <c r="A11" s="227"/>
      <c r="B11" s="227" t="s">
        <v>1046</v>
      </c>
      <c r="C11" s="75">
        <f>C10</f>
        <v>21726</v>
      </c>
      <c r="D11" s="75">
        <f t="shared" ref="D11:H11" si="1">D10</f>
        <v>16726</v>
      </c>
      <c r="E11" s="75">
        <f t="shared" si="1"/>
        <v>21749</v>
      </c>
      <c r="F11" s="75">
        <f t="shared" si="1"/>
        <v>5706</v>
      </c>
      <c r="G11" s="75">
        <f t="shared" si="1"/>
        <v>21749</v>
      </c>
      <c r="H11" s="75">
        <f t="shared" si="1"/>
        <v>21798</v>
      </c>
    </row>
    <row r="12" spans="1:8" ht="15.75" thickTop="1" x14ac:dyDescent="0.25"/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D192C-CD42-4844-87E9-D69165618A2D}">
  <dimension ref="A1:H56"/>
  <sheetViews>
    <sheetView workbookViewId="0">
      <selection activeCell="K19" sqref="K19"/>
    </sheetView>
  </sheetViews>
  <sheetFormatPr defaultRowHeight="15" x14ac:dyDescent="0.25"/>
  <cols>
    <col min="1" max="1" width="27.7109375" customWidth="1"/>
    <col min="3" max="3" width="11.140625" bestFit="1" customWidth="1"/>
  </cols>
  <sheetData>
    <row r="1" spans="1:8" x14ac:dyDescent="0.25">
      <c r="A1" s="162" t="str">
        <f>'[1]Revenues - Book'!A3</f>
        <v>CITY OF GAINESVILLE</v>
      </c>
      <c r="B1" s="162"/>
      <c r="C1" s="162"/>
      <c r="D1" s="162"/>
      <c r="E1" s="162"/>
      <c r="F1" s="162"/>
      <c r="G1" s="162"/>
      <c r="H1" s="94"/>
    </row>
    <row r="2" spans="1:8" x14ac:dyDescent="0.25">
      <c r="A2" s="162" t="str">
        <f>'[1]Revenues - Book'!A4</f>
        <v>BUDGET 2025-2026</v>
      </c>
      <c r="B2" s="162"/>
      <c r="C2" s="162"/>
      <c r="D2" s="162"/>
      <c r="E2" s="162"/>
      <c r="F2" s="162"/>
      <c r="G2" s="162"/>
      <c r="H2" s="94"/>
    </row>
    <row r="3" spans="1:8" x14ac:dyDescent="0.25">
      <c r="B3" s="94" t="s">
        <v>42</v>
      </c>
      <c r="H3" s="94"/>
    </row>
    <row r="50" spans="1:3" x14ac:dyDescent="0.25">
      <c r="A50" s="95" t="s">
        <v>488</v>
      </c>
      <c r="C50" s="95" t="s">
        <v>489</v>
      </c>
    </row>
    <row r="52" spans="1:3" x14ac:dyDescent="0.25">
      <c r="A52" s="95" t="s">
        <v>490</v>
      </c>
      <c r="C52" s="96">
        <f>'W&amp;S Revenue'!H15</f>
        <v>5249010</v>
      </c>
    </row>
    <row r="53" spans="1:3" x14ac:dyDescent="0.25">
      <c r="A53" s="95" t="s">
        <v>491</v>
      </c>
      <c r="C53" s="96">
        <f>'W&amp;S Revenue'!H23</f>
        <v>4901006</v>
      </c>
    </row>
    <row r="54" spans="1:3" x14ac:dyDescent="0.25">
      <c r="A54" s="95" t="s">
        <v>492</v>
      </c>
      <c r="C54" s="96">
        <f>'W&amp;S Revenue'!H33+'W&amp;S Revenue'!H39+'W&amp;S Revenue'!H41</f>
        <v>1127689</v>
      </c>
    </row>
    <row r="55" spans="1:3" x14ac:dyDescent="0.25">
      <c r="C55" s="96"/>
    </row>
    <row r="56" spans="1:3" x14ac:dyDescent="0.25">
      <c r="C56" s="96">
        <f>SUM(C52:C54)</f>
        <v>11277705</v>
      </c>
    </row>
  </sheetData>
  <mergeCells count="2">
    <mergeCell ref="A1:G1"/>
    <mergeCell ref="A2:G2"/>
  </mergeCell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C0D4C-4202-4833-8C94-F7A23E28F899}">
  <dimension ref="A1:Z46"/>
  <sheetViews>
    <sheetView workbookViewId="0">
      <selection activeCell="H35" sqref="H35"/>
    </sheetView>
  </sheetViews>
  <sheetFormatPr defaultRowHeight="15" x14ac:dyDescent="0.25"/>
  <cols>
    <col min="1" max="1" width="16" customWidth="1"/>
    <col min="2" max="2" width="38" customWidth="1"/>
    <col min="3" max="3" width="10.28515625" hidden="1" customWidth="1"/>
    <col min="4" max="4" width="10.28515625" style="59" hidden="1" customWidth="1"/>
    <col min="5" max="6" width="10.28515625" bestFit="1" customWidth="1"/>
    <col min="7" max="7" width="11.28515625" bestFit="1" customWidth="1"/>
    <col min="8" max="8" width="12.7109375" bestFit="1" customWidth="1"/>
    <col min="9" max="9" width="11.28515625" bestFit="1" customWidth="1"/>
    <col min="10" max="10" width="11.42578125" bestFit="1" customWidth="1"/>
    <col min="12" max="12" width="9.140625" hidden="1" customWidth="1"/>
    <col min="13" max="14" width="28.7109375" hidden="1" customWidth="1"/>
    <col min="15" max="18" width="10.7109375" hidden="1" customWidth="1"/>
    <col min="19" max="19" width="9.7109375" hidden="1" customWidth="1"/>
    <col min="20" max="20" width="12.28515625" hidden="1" customWidth="1"/>
    <col min="21" max="21" width="10.28515625" hidden="1" customWidth="1"/>
    <col min="22" max="22" width="11.5703125" hidden="1" customWidth="1"/>
  </cols>
  <sheetData>
    <row r="1" spans="1:26" x14ac:dyDescent="0.25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26" x14ac:dyDescent="0.25">
      <c r="A2" s="171" t="str">
        <f>[5]Sheet1!$A$2</f>
        <v>BUDGET 2025-2026</v>
      </c>
      <c r="B2" s="171"/>
      <c r="C2" s="171"/>
      <c r="D2" s="171"/>
      <c r="E2" s="171"/>
      <c r="F2" s="171"/>
      <c r="G2" s="171"/>
      <c r="H2" s="171"/>
      <c r="I2" s="171"/>
      <c r="J2" s="171"/>
    </row>
    <row r="3" spans="1:26" x14ac:dyDescent="0.25">
      <c r="A3" s="171" t="s">
        <v>1047</v>
      </c>
      <c r="B3" s="171"/>
      <c r="C3" s="171"/>
      <c r="D3" s="171"/>
      <c r="E3" s="171"/>
      <c r="F3" s="171"/>
      <c r="G3" s="171"/>
      <c r="H3" s="171"/>
      <c r="I3" s="171"/>
      <c r="J3" s="171"/>
      <c r="K3" s="95"/>
    </row>
    <row r="4" spans="1:26" x14ac:dyDescent="0.25">
      <c r="K4" s="95"/>
    </row>
    <row r="5" spans="1:26" x14ac:dyDescent="0.25">
      <c r="B5" s="215"/>
      <c r="C5" s="107" t="str">
        <f>[5]Sheet1!$D$2</f>
        <v>2022-23</v>
      </c>
      <c r="D5" s="107" t="str">
        <f>[5]Sheet1!$E$2</f>
        <v>2022-23</v>
      </c>
      <c r="E5" s="107" t="str">
        <f>[5]Sheet1!$F$2</f>
        <v>2023-24</v>
      </c>
      <c r="F5" s="107" t="str">
        <f>[5]Sheet1!$G$2</f>
        <v>2023-24</v>
      </c>
      <c r="G5" s="107" t="str">
        <f>[5]Sheet1!$H$2</f>
        <v>2024-25</v>
      </c>
      <c r="H5" s="107" t="str">
        <f>[5]Sheet1!$I$2</f>
        <v>2024-25</v>
      </c>
      <c r="I5" s="107" t="str">
        <f>[5]Sheet1!$J$2</f>
        <v>2024-25</v>
      </c>
      <c r="J5" s="107" t="str">
        <f>[5]Sheet1!$K$2</f>
        <v>2025-26</v>
      </c>
      <c r="K5" s="95"/>
      <c r="O5" s="228" t="str">
        <f t="shared" ref="O5:V5" si="0">C5</f>
        <v>2022-23</v>
      </c>
      <c r="P5" s="228" t="str">
        <f t="shared" si="0"/>
        <v>2022-23</v>
      </c>
      <c r="Q5" s="228" t="str">
        <f t="shared" si="0"/>
        <v>2023-24</v>
      </c>
      <c r="R5" s="228" t="str">
        <f t="shared" si="0"/>
        <v>2023-24</v>
      </c>
      <c r="S5" s="228" t="str">
        <f t="shared" si="0"/>
        <v>2024-25</v>
      </c>
      <c r="T5" s="228" t="str">
        <f t="shared" si="0"/>
        <v>2024-25</v>
      </c>
      <c r="U5" s="228" t="str">
        <f t="shared" si="0"/>
        <v>2024-25</v>
      </c>
      <c r="V5" s="228" t="str">
        <f t="shared" si="0"/>
        <v>2025-26</v>
      </c>
      <c r="W5" s="81"/>
      <c r="X5" s="81"/>
      <c r="Y5" s="81"/>
      <c r="Z5" s="81"/>
    </row>
    <row r="6" spans="1:26" x14ac:dyDescent="0.25">
      <c r="B6" s="215"/>
      <c r="C6" s="107" t="str">
        <f>[5]Sheet1!$D$3</f>
        <v>REVISED</v>
      </c>
      <c r="D6" s="107" t="str">
        <f>[5]Sheet1!$E$3</f>
        <v>ACTUAL</v>
      </c>
      <c r="E6" s="137" t="str">
        <f>[5]Sheet1!$F$3</f>
        <v>REVISED</v>
      </c>
      <c r="F6" s="137" t="str">
        <f>[5]Sheet1!$G$3</f>
        <v>ACTUAL</v>
      </c>
      <c r="G6" s="229" t="str">
        <f>[5]Sheet1!$H$3</f>
        <v>ADOPTED</v>
      </c>
      <c r="H6" s="229" t="str">
        <f>[5]Sheet1!$I$3</f>
        <v>ACTUAL</v>
      </c>
      <c r="I6" s="229" t="str">
        <f>[5]Sheet1!$J$3</f>
        <v xml:space="preserve"> REVISED </v>
      </c>
      <c r="J6" s="229" t="str">
        <f>[5]Sheet1!$K$3</f>
        <v>PROPOSED</v>
      </c>
      <c r="K6" s="95"/>
      <c r="M6" s="94" t="s">
        <v>1048</v>
      </c>
      <c r="N6" s="94" t="s">
        <v>1049</v>
      </c>
      <c r="O6" s="228" t="str">
        <f>C6</f>
        <v>REVISED</v>
      </c>
      <c r="P6" s="228" t="s">
        <v>472</v>
      </c>
      <c r="Q6" s="228" t="str">
        <f>E6</f>
        <v>REVISED</v>
      </c>
      <c r="R6" s="228" t="s">
        <v>472</v>
      </c>
      <c r="S6" s="228" t="s">
        <v>473</v>
      </c>
      <c r="T6" s="228" t="s">
        <v>472</v>
      </c>
      <c r="U6" s="228" t="s">
        <v>515</v>
      </c>
      <c r="V6" s="228" t="s">
        <v>474</v>
      </c>
      <c r="W6" s="81"/>
      <c r="X6" s="81"/>
      <c r="Y6" s="81"/>
      <c r="Z6" s="81"/>
    </row>
    <row r="7" spans="1:26" ht="15.75" thickBot="1" x14ac:dyDescent="0.3">
      <c r="B7" s="109" t="s">
        <v>5</v>
      </c>
      <c r="C7" s="141" t="str">
        <f>[5]Sheet1!$D$4</f>
        <v xml:space="preserve"> BUDGET</v>
      </c>
      <c r="D7" s="230"/>
      <c r="E7" s="231" t="str">
        <f>[5]Sheet1!$F$4</f>
        <v xml:space="preserve"> BUDGET</v>
      </c>
      <c r="F7" s="231"/>
      <c r="G7" s="232" t="str">
        <f>[5]Sheet1!$H$4</f>
        <v xml:space="preserve"> BUDGET</v>
      </c>
      <c r="H7" s="232" t="str">
        <f>[5]Sheet1!$I$4</f>
        <v>SIX MONTHS</v>
      </c>
      <c r="I7" s="232" t="str">
        <f>[5]Sheet1!$J$4</f>
        <v xml:space="preserve"> BUDGET</v>
      </c>
      <c r="J7" s="232" t="str">
        <f>[5]Sheet1!$K$4</f>
        <v xml:space="preserve"> BUDGET</v>
      </c>
      <c r="K7" s="95"/>
      <c r="M7" s="233"/>
      <c r="N7" s="233"/>
      <c r="O7" s="234" t="s">
        <v>1050</v>
      </c>
      <c r="P7" s="234" t="s">
        <v>1050</v>
      </c>
      <c r="Q7" s="234" t="s">
        <v>1050</v>
      </c>
      <c r="R7" s="234" t="s">
        <v>1050</v>
      </c>
      <c r="S7" s="234" t="s">
        <v>14</v>
      </c>
      <c r="T7" s="234" t="s">
        <v>475</v>
      </c>
      <c r="U7" s="234" t="s">
        <v>11</v>
      </c>
      <c r="V7" s="234" t="s">
        <v>11</v>
      </c>
      <c r="W7" s="81"/>
      <c r="X7" s="81"/>
      <c r="Y7" s="81"/>
      <c r="Z7" s="81"/>
    </row>
    <row r="8" spans="1:26" ht="15.75" thickTop="1" x14ac:dyDescent="0.25">
      <c r="A8" s="235"/>
      <c r="B8" s="215"/>
      <c r="C8" s="107"/>
      <c r="D8" s="236"/>
      <c r="E8" s="107"/>
      <c r="F8" s="107"/>
      <c r="G8" s="119"/>
      <c r="H8" s="113"/>
      <c r="I8" s="119"/>
      <c r="J8" s="119"/>
      <c r="K8" s="95"/>
    </row>
    <row r="9" spans="1:26" x14ac:dyDescent="0.25">
      <c r="A9" s="59"/>
      <c r="B9" s="237" t="s">
        <v>39</v>
      </c>
      <c r="C9" s="197">
        <v>68248</v>
      </c>
      <c r="D9" s="197">
        <f>C9</f>
        <v>68248</v>
      </c>
      <c r="E9" s="197">
        <v>188212</v>
      </c>
      <c r="F9" s="197">
        <v>188212</v>
      </c>
      <c r="G9" s="197">
        <f>F9</f>
        <v>188212</v>
      </c>
      <c r="H9" s="197">
        <v>188212</v>
      </c>
      <c r="I9" s="197">
        <v>188212</v>
      </c>
      <c r="J9" s="197">
        <f>I26</f>
        <v>192912</v>
      </c>
      <c r="K9" s="197"/>
      <c r="M9" t="str">
        <f>'[15]bpwr.ss. 16153573  4 10 2024'!A1717</f>
        <v>580-00-00-40710</v>
      </c>
      <c r="N9" t="str">
        <f>'[15]bpwr.ss. 16153573  4 10 2024'!B1717</f>
        <v xml:space="preserve"> INTEREST REVENUE     </v>
      </c>
      <c r="O9">
        <f>'[15]bpwr.ss. 16153573  4 10 2024'!C1717</f>
        <v>-120</v>
      </c>
      <c r="P9">
        <f>'[15]bpwr.ss. 16153573  4 10 2024'!D1717</f>
        <v>-568.74</v>
      </c>
      <c r="Q9">
        <f>'[15]bpwr.ss. 16153573  4 10 2024'!E1717</f>
        <v>-1700</v>
      </c>
      <c r="R9">
        <f>'[15]bpwr.ss. 16153573  4 10 2024'!F1717</f>
        <v>-5062.16</v>
      </c>
      <c r="S9">
        <f>'[15]bpwr.ss. 16153573  4 10 2024'!G1717</f>
        <v>-1700</v>
      </c>
      <c r="T9">
        <f>'[15]bpwr.ss. 16153573  4 10 2024'!H1717</f>
        <v>-4298.22</v>
      </c>
      <c r="U9">
        <f>'[15]bpwr.ss. 16153573  4 10 2024'!I1695</f>
        <v>0</v>
      </c>
      <c r="V9">
        <f>'[15]bpwr.ss. 16153573  4 10 2024'!J1695</f>
        <v>0</v>
      </c>
    </row>
    <row r="10" spans="1:26" x14ac:dyDescent="0.25">
      <c r="C10" s="95"/>
      <c r="D10" s="197"/>
      <c r="E10" s="197"/>
      <c r="F10" s="197"/>
      <c r="G10" s="197"/>
      <c r="H10" s="197"/>
      <c r="I10" s="197"/>
      <c r="J10" s="197"/>
      <c r="K10" s="95"/>
      <c r="M10">
        <f>'[15]bpwr.ss. 16153573  4 10 2024'!A1718</f>
        <v>0</v>
      </c>
      <c r="N10" t="str">
        <f>'[15]bpwr.ss. 16153573  4 10 2024'!B1718</f>
        <v xml:space="preserve"> Subtotal object - 47 </v>
      </c>
      <c r="O10">
        <f>'[15]bpwr.ss. 16153573  4 10 2024'!C1718</f>
        <v>-120</v>
      </c>
      <c r="P10">
        <f>'[15]bpwr.ss. 16153573  4 10 2024'!D1718</f>
        <v>-568.74</v>
      </c>
      <c r="Q10">
        <f>'[15]bpwr.ss. 16153573  4 10 2024'!E1718</f>
        <v>-1700</v>
      </c>
      <c r="R10">
        <f>'[15]bpwr.ss. 16153573  4 10 2024'!F1718</f>
        <v>-5062.16</v>
      </c>
      <c r="S10">
        <f>'[15]bpwr.ss. 16153573  4 10 2024'!G1718</f>
        <v>-1700</v>
      </c>
      <c r="T10">
        <f>'[15]bpwr.ss. 16153573  4 10 2024'!H1718</f>
        <v>-4298.22</v>
      </c>
      <c r="U10">
        <f>'[15]bpwr.ss. 16153573  4 10 2024'!I1696</f>
        <v>0</v>
      </c>
      <c r="V10">
        <f>'[15]bpwr.ss. 16153573  4 10 2024'!J1696</f>
        <v>0</v>
      </c>
    </row>
    <row r="11" spans="1:26" x14ac:dyDescent="0.25">
      <c r="A11" t="s">
        <v>1051</v>
      </c>
      <c r="B11" t="s">
        <v>1052</v>
      </c>
      <c r="C11" s="95"/>
      <c r="D11" s="197"/>
      <c r="E11" s="197">
        <v>0</v>
      </c>
      <c r="F11" s="197">
        <v>10345.85</v>
      </c>
      <c r="G11" s="197">
        <v>0</v>
      </c>
      <c r="H11" s="197">
        <v>0</v>
      </c>
      <c r="I11" s="197">
        <v>0</v>
      </c>
      <c r="J11" s="197">
        <v>0</v>
      </c>
      <c r="K11" s="95"/>
    </row>
    <row r="12" spans="1:26" x14ac:dyDescent="0.25">
      <c r="A12" t="str">
        <f>M9</f>
        <v>580-00-00-40710</v>
      </c>
      <c r="B12" t="str">
        <f>N9</f>
        <v xml:space="preserve"> INTEREST REVENUE     </v>
      </c>
      <c r="C12" s="197">
        <f>-O9</f>
        <v>120</v>
      </c>
      <c r="D12" s="197">
        <f t="shared" ref="D12" si="1">-P9</f>
        <v>568.74</v>
      </c>
      <c r="E12" s="197">
        <v>8000</v>
      </c>
      <c r="F12" s="197">
        <v>7978.24</v>
      </c>
      <c r="G12" s="197">
        <v>4000</v>
      </c>
      <c r="H12" s="197">
        <v>3088.74</v>
      </c>
      <c r="I12" s="197">
        <v>4700</v>
      </c>
      <c r="J12" s="197">
        <v>3500</v>
      </c>
      <c r="K12" s="197"/>
      <c r="M12" t="str">
        <f>'[15]bpwr.ss. 16153573  4 10 2024'!A1719</f>
        <v>580-00-00-40802</v>
      </c>
      <c r="N12" t="str">
        <f>'[15]bpwr.ss. 16153573  4 10 2024'!B1719</f>
        <v xml:space="preserve"> GRANT REVENUE        </v>
      </c>
      <c r="O12">
        <f>'[15]bpwr.ss. 16153573  4 10 2024'!C1719</f>
        <v>0</v>
      </c>
      <c r="P12">
        <f>'[15]bpwr.ss. 16153573  4 10 2024'!D1719</f>
        <v>0</v>
      </c>
      <c r="Q12">
        <f>'[15]bpwr.ss. 16153573  4 10 2024'!E1719</f>
        <v>-100000</v>
      </c>
      <c r="R12">
        <f>'[15]bpwr.ss. 16153573  4 10 2024'!F1719</f>
        <v>-100000</v>
      </c>
      <c r="S12">
        <f>'[15]bpwr.ss. 16153573  4 10 2024'!G1719</f>
        <v>0</v>
      </c>
      <c r="T12">
        <f>'[15]bpwr.ss. 16153573  4 10 2024'!H1719</f>
        <v>0</v>
      </c>
      <c r="U12">
        <f>'[15]bpwr.ss. 16153573  4 10 2024'!I1697</f>
        <v>0</v>
      </c>
      <c r="V12">
        <f>'[15]bpwr.ss. 16153573  4 10 2024'!J1697</f>
        <v>0</v>
      </c>
    </row>
    <row r="13" spans="1:26" x14ac:dyDescent="0.25">
      <c r="A13" t="str">
        <f>M12</f>
        <v>580-00-00-40802</v>
      </c>
      <c r="B13" t="str">
        <f>N12</f>
        <v xml:space="preserve"> GRANT REVENUE        </v>
      </c>
      <c r="C13" s="197">
        <f>-O12</f>
        <v>0</v>
      </c>
      <c r="D13" s="197">
        <f t="shared" ref="D13:H13" si="2">-P12</f>
        <v>0</v>
      </c>
      <c r="E13" s="197">
        <v>0</v>
      </c>
      <c r="F13" s="197">
        <v>0</v>
      </c>
      <c r="G13" s="197">
        <f t="shared" si="2"/>
        <v>0</v>
      </c>
      <c r="H13" s="197">
        <f t="shared" si="2"/>
        <v>0</v>
      </c>
      <c r="I13" s="197">
        <v>0</v>
      </c>
      <c r="J13" s="197">
        <v>0</v>
      </c>
      <c r="K13" s="197"/>
      <c r="M13">
        <f>'[15]bpwr.ss. 16153573  4 10 2024'!A1720</f>
        <v>0</v>
      </c>
      <c r="N13" t="str">
        <f>'[15]bpwr.ss. 16153573  4 10 2024'!B1720</f>
        <v xml:space="preserve"> Subtotal object - 48 </v>
      </c>
      <c r="O13">
        <f>'[15]bpwr.ss. 16153573  4 10 2024'!C1720</f>
        <v>0</v>
      </c>
      <c r="P13">
        <f>'[15]bpwr.ss. 16153573  4 10 2024'!D1720</f>
        <v>0</v>
      </c>
      <c r="Q13">
        <f>'[15]bpwr.ss. 16153573  4 10 2024'!E1720</f>
        <v>-100000</v>
      </c>
      <c r="R13">
        <f>'[15]bpwr.ss. 16153573  4 10 2024'!F1720</f>
        <v>-100000</v>
      </c>
      <c r="S13">
        <f>'[15]bpwr.ss. 16153573  4 10 2024'!G1720</f>
        <v>0</v>
      </c>
      <c r="T13">
        <f>'[15]bpwr.ss. 16153573  4 10 2024'!H1720</f>
        <v>0</v>
      </c>
    </row>
    <row r="14" spans="1:26" x14ac:dyDescent="0.25">
      <c r="A14" s="59" t="s">
        <v>1053</v>
      </c>
      <c r="B14" s="59" t="str">
        <f>N14</f>
        <v xml:space="preserve"> TRANSFER FROM AIRPOR </v>
      </c>
      <c r="C14" s="197">
        <f>-O14</f>
        <v>0</v>
      </c>
      <c r="D14" s="197">
        <f t="shared" ref="D14:H14" si="3">-P14</f>
        <v>14333.15</v>
      </c>
      <c r="E14" s="197">
        <f t="shared" si="3"/>
        <v>0</v>
      </c>
      <c r="F14" s="197">
        <f t="shared" si="3"/>
        <v>0</v>
      </c>
      <c r="G14" s="197">
        <f t="shared" si="3"/>
        <v>0</v>
      </c>
      <c r="H14" s="197">
        <f t="shared" si="3"/>
        <v>0</v>
      </c>
      <c r="I14" s="197">
        <v>0</v>
      </c>
      <c r="J14" s="197">
        <v>0</v>
      </c>
      <c r="K14" s="197"/>
      <c r="M14" t="str">
        <f>'[15]bpwr.ss. 16153573  4 10 2024'!A1721</f>
        <v xml:space="preserve"> 62-4961-00-00                          </v>
      </c>
      <c r="N14" t="str">
        <f>'[15]bpwr.ss. 16153573  4 10 2024'!B1721</f>
        <v xml:space="preserve"> TRANSFER FROM AIRPOR </v>
      </c>
      <c r="O14">
        <f>'[15]bpwr.ss. 16153573  4 10 2024'!C1721</f>
        <v>0</v>
      </c>
      <c r="P14">
        <f>'[15]bpwr.ss. 16153573  4 10 2024'!D1721</f>
        <v>-14333.15</v>
      </c>
      <c r="Q14">
        <f>'[15]bpwr.ss. 16153573  4 10 2024'!E1721</f>
        <v>0</v>
      </c>
      <c r="R14">
        <f>'[15]bpwr.ss. 16153573  4 10 2024'!F1721</f>
        <v>0</v>
      </c>
      <c r="S14">
        <f>'[15]bpwr.ss. 16153573  4 10 2024'!G1721</f>
        <v>0</v>
      </c>
      <c r="T14">
        <f>'[15]bpwr.ss. 16153573  4 10 2024'!H1721</f>
        <v>0</v>
      </c>
      <c r="U14">
        <f>'[15]bpwr.ss. 16153573  4 10 2024'!I1698</f>
        <v>0</v>
      </c>
      <c r="V14">
        <f>'[15]bpwr.ss. 16153573  4 10 2024'!J1698</f>
        <v>0</v>
      </c>
    </row>
    <row r="15" spans="1:26" ht="15.75" thickBot="1" x14ac:dyDescent="0.3">
      <c r="A15" s="238"/>
      <c r="B15" s="239" t="s">
        <v>1054</v>
      </c>
      <c r="C15" s="240">
        <f t="shared" ref="C15:D15" si="4">SUM(C12:C14)</f>
        <v>120</v>
      </c>
      <c r="D15" s="240">
        <f t="shared" si="4"/>
        <v>14901.89</v>
      </c>
      <c r="E15" s="240">
        <f>SUM(E11:E14)</f>
        <v>8000</v>
      </c>
      <c r="F15" s="240">
        <f t="shared" ref="F15:J15" si="5">SUM(F11:F14)</f>
        <v>18324.09</v>
      </c>
      <c r="G15" s="240">
        <f t="shared" si="5"/>
        <v>4000</v>
      </c>
      <c r="H15" s="240">
        <f t="shared" si="5"/>
        <v>3088.74</v>
      </c>
      <c r="I15" s="240">
        <f t="shared" si="5"/>
        <v>4700</v>
      </c>
      <c r="J15" s="240">
        <f t="shared" si="5"/>
        <v>3500</v>
      </c>
      <c r="K15" s="95"/>
      <c r="M15">
        <f>'[15]bpwr.ss. 16153573  4 10 2024'!A1722</f>
        <v>0</v>
      </c>
      <c r="N15" t="str">
        <f>'[15]bpwr.ss. 16153573  4 10 2024'!B1722</f>
        <v xml:space="preserve"> Subtotal object - 49 </v>
      </c>
      <c r="O15">
        <f>'[15]bpwr.ss. 16153573  4 10 2024'!C1722</f>
        <v>0</v>
      </c>
      <c r="P15">
        <f>'[15]bpwr.ss. 16153573  4 10 2024'!D1722</f>
        <v>-14333.15</v>
      </c>
      <c r="Q15">
        <f>'[15]bpwr.ss. 16153573  4 10 2024'!E1722</f>
        <v>0</v>
      </c>
      <c r="R15">
        <f>'[15]bpwr.ss. 16153573  4 10 2024'!F1722</f>
        <v>0</v>
      </c>
      <c r="S15">
        <f>'[15]bpwr.ss. 16153573  4 10 2024'!G1722</f>
        <v>0</v>
      </c>
      <c r="T15">
        <f>'[15]bpwr.ss. 16153573  4 10 2024'!H1722</f>
        <v>0</v>
      </c>
      <c r="U15">
        <f>'[15]bpwr.ss. 16153573  4 10 2024'!I1699</f>
        <v>0</v>
      </c>
      <c r="V15">
        <f>'[15]bpwr.ss. 16153573  4 10 2024'!J1699</f>
        <v>0</v>
      </c>
    </row>
    <row r="16" spans="1:26" ht="15.75" thickBot="1" x14ac:dyDescent="0.3">
      <c r="A16" s="241"/>
      <c r="B16" s="242" t="s">
        <v>41</v>
      </c>
      <c r="C16" s="243">
        <f t="shared" ref="C16:J16" si="6">C9+C15</f>
        <v>68368</v>
      </c>
      <c r="D16" s="243">
        <f t="shared" si="6"/>
        <v>83149.89</v>
      </c>
      <c r="E16" s="243">
        <f t="shared" si="6"/>
        <v>196212</v>
      </c>
      <c r="F16" s="243">
        <f t="shared" si="6"/>
        <v>206536.09</v>
      </c>
      <c r="G16" s="243">
        <f t="shared" si="6"/>
        <v>192212</v>
      </c>
      <c r="H16" s="243">
        <f t="shared" si="6"/>
        <v>191300.74</v>
      </c>
      <c r="I16" s="243">
        <f t="shared" si="6"/>
        <v>192912</v>
      </c>
      <c r="J16" s="243">
        <f t="shared" si="6"/>
        <v>196412</v>
      </c>
      <c r="K16" s="197"/>
      <c r="M16" t="str">
        <f>'[15]bpwr.ss. 16153573  4 10 2024'!A1723</f>
        <v xml:space="preserve">Program number:      </v>
      </c>
      <c r="N16" t="str">
        <f>'[15]bpwr.ss. 16153573  4 10 2024'!B1723</f>
        <v xml:space="preserve">                                </v>
      </c>
      <c r="O16">
        <f>'[15]bpwr.ss. 16153573  4 10 2024'!C1723</f>
        <v>-120</v>
      </c>
      <c r="P16">
        <f>'[15]bpwr.ss. 16153573  4 10 2024'!D1723</f>
        <v>-14901.89</v>
      </c>
      <c r="Q16">
        <f>'[15]bpwr.ss. 16153573  4 10 2024'!E1723</f>
        <v>-101700</v>
      </c>
      <c r="R16">
        <f>'[15]bpwr.ss. 16153573  4 10 2024'!F1723</f>
        <v>-105062.16</v>
      </c>
      <c r="S16">
        <f>'[15]bpwr.ss. 16153573  4 10 2024'!G1723</f>
        <v>-1700</v>
      </c>
      <c r="T16">
        <f>'[15]bpwr.ss. 16153573  4 10 2024'!H1723</f>
        <v>-4298.22</v>
      </c>
      <c r="U16">
        <f>'[15]bpwr.ss. 16153573  4 10 2024'!I1700</f>
        <v>0</v>
      </c>
      <c r="V16">
        <f>'[15]bpwr.ss. 16153573  4 10 2024'!J1700</f>
        <v>0</v>
      </c>
    </row>
    <row r="17" spans="1:23" hidden="1" x14ac:dyDescent="0.25">
      <c r="A17" s="59"/>
      <c r="B17" s="59"/>
      <c r="C17" s="59"/>
      <c r="E17" s="59"/>
      <c r="F17" s="59"/>
      <c r="G17" s="59"/>
      <c r="H17" s="59"/>
      <c r="I17" s="197"/>
      <c r="J17" s="197"/>
      <c r="K17" s="95"/>
      <c r="M17" t="str">
        <f>'[15]bpwr.ss. 16153573  4 10 2024'!A1724</f>
        <v xml:space="preserve">Department number:      </v>
      </c>
      <c r="N17" t="str">
        <f>'[15]bpwr.ss. 16153573  4 10 2024'!B1724</f>
        <v xml:space="preserve"> AIRPORT CAPITAL REVENUE        </v>
      </c>
      <c r="O17">
        <f>'[15]bpwr.ss. 16153573  4 10 2024'!C1724</f>
        <v>-120</v>
      </c>
      <c r="P17">
        <f>'[15]bpwr.ss. 16153573  4 10 2024'!D1724</f>
        <v>-14901.89</v>
      </c>
      <c r="Q17">
        <f>'[15]bpwr.ss. 16153573  4 10 2024'!E1724</f>
        <v>-101700</v>
      </c>
      <c r="R17">
        <f>'[15]bpwr.ss. 16153573  4 10 2024'!F1724</f>
        <v>-105062.16</v>
      </c>
      <c r="S17">
        <f>'[15]bpwr.ss. 16153573  4 10 2024'!G1724</f>
        <v>-1700</v>
      </c>
      <c r="T17">
        <f>'[15]bpwr.ss. 16153573  4 10 2024'!H1724</f>
        <v>-4298.22</v>
      </c>
      <c r="U17">
        <f>'[15]bpwr.ss. 16153573  4 10 2024'!I1701</f>
        <v>0</v>
      </c>
      <c r="V17">
        <f>'[15]bpwr.ss. 16153573  4 10 2024'!J1701</f>
        <v>0</v>
      </c>
    </row>
    <row r="18" spans="1:23" hidden="1" x14ac:dyDescent="0.25">
      <c r="A18" s="59"/>
      <c r="B18" s="59"/>
      <c r="C18" s="59"/>
      <c r="E18" s="59"/>
      <c r="F18" s="59"/>
      <c r="G18" s="59"/>
      <c r="H18" s="59"/>
      <c r="I18" s="197"/>
      <c r="J18" s="197"/>
      <c r="K18" s="197"/>
      <c r="M18" t="str">
        <f>'[15]bpwr.ss. 16153573  4 10 2024'!A1725</f>
        <v xml:space="preserve">              </v>
      </c>
      <c r="N18" t="str">
        <f>'[15]bpwr.ss. 16153573  4 10 2024'!B1725</f>
        <v xml:space="preserve"> Revenue                        Subtotal - - - - - - </v>
      </c>
      <c r="O18">
        <f>'[15]bpwr.ss. 16153573  4 10 2024'!C1725</f>
        <v>-120</v>
      </c>
      <c r="P18">
        <f>'[15]bpwr.ss. 16153573  4 10 2024'!D1725</f>
        <v>-14901.89</v>
      </c>
      <c r="Q18">
        <f>'[15]bpwr.ss. 16153573  4 10 2024'!E1725</f>
        <v>-101700</v>
      </c>
      <c r="R18">
        <f>'[15]bpwr.ss. 16153573  4 10 2024'!F1725</f>
        <v>-105062.16</v>
      </c>
      <c r="S18">
        <f>'[15]bpwr.ss. 16153573  4 10 2024'!G1725</f>
        <v>-1700</v>
      </c>
      <c r="T18">
        <f>'[15]bpwr.ss. 16153573  4 10 2024'!H1725</f>
        <v>-4298.22</v>
      </c>
      <c r="U18">
        <f>'[15]bpwr.ss. 16153573  4 10 2024'!I1702</f>
        <v>0</v>
      </c>
      <c r="V18">
        <f>'[15]bpwr.ss. 16153573  4 10 2024'!J1702</f>
        <v>0</v>
      </c>
    </row>
    <row r="19" spans="1:23" hidden="1" x14ac:dyDescent="0.25">
      <c r="A19" s="244"/>
      <c r="B19" s="245" t="s">
        <v>1055</v>
      </c>
      <c r="C19" s="244">
        <f>C17+C18</f>
        <v>0</v>
      </c>
      <c r="D19" s="244">
        <f t="shared" ref="D19:J19" si="7">D17+D18</f>
        <v>0</v>
      </c>
      <c r="E19" s="244">
        <f t="shared" si="7"/>
        <v>0</v>
      </c>
      <c r="F19" s="244">
        <f t="shared" si="7"/>
        <v>0</v>
      </c>
      <c r="G19" s="244">
        <f t="shared" si="7"/>
        <v>0</v>
      </c>
      <c r="H19" s="244">
        <f t="shared" si="7"/>
        <v>0</v>
      </c>
      <c r="I19" s="244">
        <f t="shared" si="7"/>
        <v>0</v>
      </c>
      <c r="J19" s="244">
        <f t="shared" si="7"/>
        <v>0</v>
      </c>
      <c r="K19" s="197"/>
      <c r="M19" t="str">
        <f>'[15]bpwr.ss. 16153573  4 10 2024'!A1726</f>
        <v>580-70-99-57575</v>
      </c>
      <c r="N19" t="str">
        <f>'[15]bpwr.ss. 16153573  4 10 2024'!B1726</f>
        <v xml:space="preserve"> TRANSFER TO AIRPORT  </v>
      </c>
      <c r="O19">
        <f>'[15]bpwr.ss. 16153573  4 10 2024'!C1726</f>
        <v>0</v>
      </c>
      <c r="P19">
        <f>'[15]bpwr.ss. 16153573  4 10 2024'!D1726</f>
        <v>0</v>
      </c>
      <c r="Q19">
        <f>'[15]bpwr.ss. 16153573  4 10 2024'!E1726</f>
        <v>0</v>
      </c>
      <c r="R19">
        <f>'[15]bpwr.ss. 16153573  4 10 2024'!F1726</f>
        <v>0</v>
      </c>
      <c r="S19">
        <f>'[15]bpwr.ss. 16153573  4 10 2024'!G1726</f>
        <v>40000</v>
      </c>
      <c r="T19">
        <f>'[15]bpwr.ss. 16153573  4 10 2024'!H1726</f>
        <v>0</v>
      </c>
      <c r="U19">
        <f>'[15]bpwr.ss. 16153573  4 10 2024'!I1703</f>
        <v>0</v>
      </c>
      <c r="V19">
        <f>'[15]bpwr.ss. 16153573  4 10 2024'!J1703</f>
        <v>0</v>
      </c>
    </row>
    <row r="20" spans="1:23" x14ac:dyDescent="0.25">
      <c r="A20" s="59" t="str">
        <f>M19</f>
        <v>580-70-99-57575</v>
      </c>
      <c r="B20" s="59" t="str">
        <f>N19</f>
        <v xml:space="preserve"> TRANSFER TO AIRPORT  </v>
      </c>
      <c r="C20" s="59">
        <f>O19</f>
        <v>0</v>
      </c>
      <c r="D20" s="59">
        <f t="shared" ref="D20:H20" si="8">P19</f>
        <v>0</v>
      </c>
      <c r="E20" s="59">
        <v>61560</v>
      </c>
      <c r="F20" s="59">
        <v>61560</v>
      </c>
      <c r="G20" s="59">
        <v>0</v>
      </c>
      <c r="H20" s="59">
        <f t="shared" si="8"/>
        <v>0</v>
      </c>
      <c r="I20" s="197">
        <v>0</v>
      </c>
      <c r="J20" s="197">
        <v>0</v>
      </c>
      <c r="K20" s="197"/>
      <c r="M20">
        <f>'[15]bpwr.ss. 16153573  4 10 2024'!A1727</f>
        <v>0</v>
      </c>
      <c r="N20" t="str">
        <f>'[15]bpwr.ss. 16153573  4 10 2024'!B1727</f>
        <v xml:space="preserve"> Subtotal object - 57 </v>
      </c>
      <c r="O20">
        <f>'[15]bpwr.ss. 16153573  4 10 2024'!C1727</f>
        <v>0</v>
      </c>
      <c r="P20">
        <f>'[15]bpwr.ss. 16153573  4 10 2024'!D1727</f>
        <v>0</v>
      </c>
      <c r="Q20">
        <f>'[15]bpwr.ss. 16153573  4 10 2024'!E1727</f>
        <v>0</v>
      </c>
      <c r="R20">
        <f>'[15]bpwr.ss. 16153573  4 10 2024'!F1727</f>
        <v>0</v>
      </c>
      <c r="S20">
        <f>'[15]bpwr.ss. 16153573  4 10 2024'!G1727</f>
        <v>40000</v>
      </c>
      <c r="T20">
        <f>'[15]bpwr.ss. 16153573  4 10 2024'!H1727</f>
        <v>0</v>
      </c>
      <c r="U20">
        <f>'[15]bpwr.ss. 16153573  4 10 2024'!I1704</f>
        <v>0</v>
      </c>
      <c r="V20">
        <f>'[15]bpwr.ss. 16153573  4 10 2024'!J1704</f>
        <v>0</v>
      </c>
    </row>
    <row r="21" spans="1:23" hidden="1" x14ac:dyDescent="0.25">
      <c r="A21" s="59"/>
      <c r="B21" s="59"/>
      <c r="C21" s="59"/>
      <c r="E21" s="59"/>
      <c r="F21" s="59"/>
      <c r="G21" s="59"/>
      <c r="H21" s="59"/>
      <c r="I21" s="59"/>
      <c r="J21" s="197"/>
      <c r="K21" s="197"/>
      <c r="M21" t="str">
        <f>'[15]bpwr.ss. 16153573  4 10 2024'!A1728</f>
        <v xml:space="preserve">Program number:   99 </v>
      </c>
      <c r="N21" t="str">
        <f>'[15]bpwr.ss. 16153573  4 10 2024'!B1728</f>
        <v xml:space="preserve"> NON-DEPARTMENTAL               </v>
      </c>
      <c r="O21">
        <f>'[15]bpwr.ss. 16153573  4 10 2024'!C1728</f>
        <v>0</v>
      </c>
      <c r="P21">
        <f>'[15]bpwr.ss. 16153573  4 10 2024'!D1728</f>
        <v>0</v>
      </c>
      <c r="Q21">
        <f>'[15]bpwr.ss. 16153573  4 10 2024'!E1728</f>
        <v>0</v>
      </c>
      <c r="R21">
        <f>'[15]bpwr.ss. 16153573  4 10 2024'!F1728</f>
        <v>0</v>
      </c>
      <c r="S21">
        <f>'[15]bpwr.ss. 16153573  4 10 2024'!G1728</f>
        <v>40000</v>
      </c>
      <c r="T21">
        <f>'[15]bpwr.ss. 16153573  4 10 2024'!H1728</f>
        <v>0</v>
      </c>
      <c r="U21">
        <f>'[15]bpwr.ss. 16153573  4 10 2024'!I1705</f>
        <v>0</v>
      </c>
      <c r="V21">
        <f>'[15]bpwr.ss. 16153573  4 10 2024'!J1705</f>
        <v>0</v>
      </c>
    </row>
    <row r="22" spans="1:23" ht="15.75" thickBot="1" x14ac:dyDescent="0.3">
      <c r="A22" s="227"/>
      <c r="B22" s="246" t="s">
        <v>1056</v>
      </c>
      <c r="C22" s="247">
        <f>C20+C21</f>
        <v>0</v>
      </c>
      <c r="D22" s="247">
        <f t="shared" ref="D22:J22" si="9">D20+D21</f>
        <v>0</v>
      </c>
      <c r="E22" s="247">
        <f t="shared" si="9"/>
        <v>61560</v>
      </c>
      <c r="F22" s="247">
        <f t="shared" si="9"/>
        <v>61560</v>
      </c>
      <c r="G22" s="247">
        <f t="shared" si="9"/>
        <v>0</v>
      </c>
      <c r="H22" s="247">
        <f t="shared" si="9"/>
        <v>0</v>
      </c>
      <c r="I22" s="247">
        <f t="shared" si="9"/>
        <v>0</v>
      </c>
      <c r="J22" s="247">
        <f t="shared" si="9"/>
        <v>0</v>
      </c>
      <c r="K22" s="197"/>
      <c r="M22" t="str">
        <f>'[15]bpwr.ss. 16153573  4 10 2024'!A1729</f>
        <v xml:space="preserve">Department number:   50 </v>
      </c>
      <c r="N22" t="str">
        <f>'[15]bpwr.ss. 16153573  4 10 2024'!B1729</f>
        <v xml:space="preserve"> INTERFUND TRANSFERS            </v>
      </c>
      <c r="O22">
        <f>'[15]bpwr.ss. 16153573  4 10 2024'!C1729</f>
        <v>0</v>
      </c>
      <c r="P22">
        <f>'[15]bpwr.ss. 16153573  4 10 2024'!D1729</f>
        <v>0</v>
      </c>
      <c r="Q22">
        <f>'[15]bpwr.ss. 16153573  4 10 2024'!E1729</f>
        <v>0</v>
      </c>
      <c r="R22">
        <f>'[15]bpwr.ss. 16153573  4 10 2024'!F1729</f>
        <v>0</v>
      </c>
      <c r="S22">
        <f>'[15]bpwr.ss. 16153573  4 10 2024'!G1729</f>
        <v>40000</v>
      </c>
      <c r="T22">
        <f>'[15]bpwr.ss. 16153573  4 10 2024'!H1729</f>
        <v>0</v>
      </c>
      <c r="U22">
        <f>'[15]bpwr.ss. 16153573  4 10 2024'!I1706</f>
        <v>0</v>
      </c>
      <c r="V22">
        <f>'[15]bpwr.ss. 16153573  4 10 2024'!J1706</f>
        <v>0</v>
      </c>
    </row>
    <row r="23" spans="1:23" ht="16.5" thickTop="1" thickBot="1" x14ac:dyDescent="0.3">
      <c r="A23" s="248"/>
      <c r="B23" s="239" t="s">
        <v>35</v>
      </c>
      <c r="C23" s="249">
        <f>SUM(C17:C22)/2</f>
        <v>0</v>
      </c>
      <c r="D23" s="249">
        <f t="shared" ref="D23:J23" si="10">SUM(D17:D22)/2</f>
        <v>0</v>
      </c>
      <c r="E23" s="249">
        <f t="shared" si="10"/>
        <v>61560</v>
      </c>
      <c r="F23" s="249">
        <f t="shared" si="10"/>
        <v>61560</v>
      </c>
      <c r="G23" s="249">
        <f t="shared" si="10"/>
        <v>0</v>
      </c>
      <c r="H23" s="249">
        <f t="shared" si="10"/>
        <v>0</v>
      </c>
      <c r="I23" s="249">
        <f t="shared" si="10"/>
        <v>0</v>
      </c>
      <c r="J23" s="249">
        <f t="shared" si="10"/>
        <v>0</v>
      </c>
      <c r="K23" s="197"/>
      <c r="M23" t="str">
        <f>'[15]bpwr.ss. 16153573  4 10 2024'!A1730</f>
        <v xml:space="preserve">              </v>
      </c>
      <c r="N23" t="str">
        <f>'[15]bpwr.ss. 16153573  4 10 2024'!B1730</f>
        <v xml:space="preserve"> Expenditure                    Subtotal - - - - - - </v>
      </c>
      <c r="W23" s="59"/>
    </row>
    <row r="24" spans="1:23" ht="15.75" thickTop="1" x14ac:dyDescent="0.25">
      <c r="A24" s="59"/>
      <c r="B24" s="237"/>
      <c r="C24" s="197"/>
      <c r="D24" s="197"/>
      <c r="E24" s="197"/>
      <c r="F24" s="197"/>
      <c r="G24" s="197"/>
      <c r="H24" s="197"/>
      <c r="I24" s="197"/>
      <c r="J24" s="197"/>
      <c r="K24" s="197"/>
      <c r="W24" s="59"/>
    </row>
    <row r="25" spans="1:23" x14ac:dyDescent="0.25">
      <c r="A25" s="59"/>
      <c r="B25" s="237"/>
      <c r="C25" s="197"/>
      <c r="D25" s="197"/>
      <c r="E25" s="197"/>
      <c r="F25" s="197"/>
      <c r="G25" s="197"/>
      <c r="H25" s="197"/>
      <c r="I25" s="197"/>
      <c r="J25" s="197"/>
      <c r="K25" s="197"/>
    </row>
    <row r="26" spans="1:23" x14ac:dyDescent="0.25">
      <c r="A26" s="59"/>
      <c r="B26" s="237" t="s">
        <v>546</v>
      </c>
      <c r="C26" s="197">
        <f t="shared" ref="C26:J26" si="11">C16-C23</f>
        <v>68368</v>
      </c>
      <c r="D26" s="197">
        <f t="shared" si="11"/>
        <v>83149.89</v>
      </c>
      <c r="E26" s="197">
        <f t="shared" si="11"/>
        <v>134652</v>
      </c>
      <c r="F26" s="197">
        <f t="shared" si="11"/>
        <v>144976.09</v>
      </c>
      <c r="G26" s="197">
        <f t="shared" si="11"/>
        <v>192212</v>
      </c>
      <c r="H26" s="197">
        <f t="shared" si="11"/>
        <v>191300.74</v>
      </c>
      <c r="I26" s="197">
        <f>I16-I23</f>
        <v>192912</v>
      </c>
      <c r="J26" s="197">
        <f t="shared" si="11"/>
        <v>196412</v>
      </c>
      <c r="K26" s="197"/>
    </row>
    <row r="27" spans="1:23" x14ac:dyDescent="0.25">
      <c r="A27" s="59"/>
      <c r="B27" s="237"/>
      <c r="C27" s="250"/>
      <c r="D27" s="250"/>
      <c r="E27" s="250"/>
      <c r="F27" s="250"/>
      <c r="G27" s="250"/>
      <c r="H27" s="250"/>
      <c r="I27" s="250"/>
      <c r="J27" s="250"/>
      <c r="K27" s="197"/>
    </row>
    <row r="28" spans="1:23" x14ac:dyDescent="0.25">
      <c r="A28" s="59"/>
      <c r="B28" s="237"/>
      <c r="C28" s="250"/>
      <c r="D28" s="250"/>
      <c r="E28" s="250"/>
      <c r="F28" s="250"/>
      <c r="G28" s="250"/>
      <c r="H28" s="250"/>
      <c r="I28" s="250"/>
      <c r="J28" s="250"/>
      <c r="K28" s="119"/>
    </row>
    <row r="29" spans="1:23" x14ac:dyDescent="0.25">
      <c r="A29" s="59"/>
      <c r="B29" s="237" t="s">
        <v>758</v>
      </c>
      <c r="C29" s="250"/>
      <c r="D29" s="250"/>
      <c r="E29" s="250"/>
      <c r="F29" s="250"/>
      <c r="G29" s="250"/>
      <c r="H29" s="250"/>
      <c r="I29" s="250"/>
      <c r="J29" s="250"/>
      <c r="K29" s="197"/>
    </row>
    <row r="30" spans="1:23" x14ac:dyDescent="0.25">
      <c r="A30" s="59"/>
      <c r="B30" s="237" t="s">
        <v>888</v>
      </c>
      <c r="C30" s="197">
        <f>C15-C23</f>
        <v>120</v>
      </c>
      <c r="D30" s="197">
        <f t="shared" ref="D30:J30" si="12">D15-D23</f>
        <v>14901.89</v>
      </c>
      <c r="E30" s="197">
        <f t="shared" si="12"/>
        <v>-53560</v>
      </c>
      <c r="F30" s="197">
        <f t="shared" si="12"/>
        <v>-43235.91</v>
      </c>
      <c r="G30" s="197">
        <f t="shared" si="12"/>
        <v>4000</v>
      </c>
      <c r="H30" s="197">
        <f t="shared" si="12"/>
        <v>3088.74</v>
      </c>
      <c r="I30" s="197">
        <f t="shared" si="12"/>
        <v>4700</v>
      </c>
      <c r="J30" s="197">
        <f t="shared" si="12"/>
        <v>3500</v>
      </c>
      <c r="K30" s="197"/>
    </row>
    <row r="31" spans="1:23" x14ac:dyDescent="0.25">
      <c r="A31" s="59"/>
      <c r="B31" s="59"/>
      <c r="C31" s="197"/>
      <c r="D31" s="197"/>
      <c r="E31" s="197"/>
      <c r="F31" s="197"/>
      <c r="G31" s="197"/>
      <c r="H31" s="197"/>
      <c r="I31" s="197"/>
      <c r="J31" s="197"/>
      <c r="K31" s="197"/>
    </row>
    <row r="32" spans="1:23" x14ac:dyDescent="0.25">
      <c r="A32" s="59"/>
      <c r="B32" s="197"/>
      <c r="C32" s="59"/>
      <c r="E32" s="59"/>
      <c r="F32" s="59"/>
      <c r="G32" s="59"/>
      <c r="H32" s="59"/>
      <c r="I32" s="59"/>
      <c r="J32" s="59"/>
      <c r="K32" s="197"/>
    </row>
    <row r="33" spans="1:23" x14ac:dyDescent="0.25">
      <c r="A33" s="59"/>
      <c r="B33" s="237" t="s">
        <v>1057</v>
      </c>
      <c r="C33" s="59"/>
      <c r="E33" s="59"/>
      <c r="F33" s="59"/>
      <c r="G33" s="59"/>
      <c r="H33" s="59"/>
      <c r="I33" s="59"/>
      <c r="J33" s="59"/>
      <c r="K33" s="197"/>
    </row>
    <row r="34" spans="1:23" x14ac:dyDescent="0.25">
      <c r="A34" s="59"/>
      <c r="B34" s="237" t="s">
        <v>1058</v>
      </c>
      <c r="C34" s="59"/>
      <c r="E34" s="59"/>
      <c r="F34" s="59"/>
      <c r="G34" s="59"/>
      <c r="H34" s="59"/>
      <c r="I34" s="59"/>
      <c r="J34" s="59"/>
      <c r="K34" s="197"/>
    </row>
    <row r="35" spans="1:23" x14ac:dyDescent="0.25">
      <c r="K35" s="197"/>
    </row>
    <row r="37" spans="1:23" x14ac:dyDescent="0.25">
      <c r="F37" s="59"/>
    </row>
    <row r="38" spans="1:23" x14ac:dyDescent="0.25">
      <c r="B38" t="s">
        <v>1059</v>
      </c>
    </row>
    <row r="43" spans="1:23" x14ac:dyDescent="0.25">
      <c r="B43" s="95"/>
      <c r="E43" s="95"/>
    </row>
    <row r="46" spans="1:23" x14ac:dyDescent="0.25">
      <c r="W46">
        <v>62</v>
      </c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244EE-0D34-4AF5-A38D-AF0B6438B6C0}">
  <dimension ref="A1:G24"/>
  <sheetViews>
    <sheetView workbookViewId="0">
      <selection activeCell="O20" sqref="O20"/>
    </sheetView>
  </sheetViews>
  <sheetFormatPr defaultRowHeight="15" x14ac:dyDescent="0.25"/>
  <cols>
    <col min="1" max="1" width="30.7109375" customWidth="1"/>
    <col min="5" max="5" width="10.42578125" bestFit="1" customWidth="1"/>
  </cols>
  <sheetData>
    <row r="1" spans="1:7" x14ac:dyDescent="0.25">
      <c r="A1" s="164" t="s">
        <v>0</v>
      </c>
      <c r="B1" s="164"/>
      <c r="C1" s="164"/>
      <c r="D1" s="164"/>
      <c r="E1" s="164"/>
      <c r="F1" s="164"/>
      <c r="G1" s="164"/>
    </row>
    <row r="2" spans="1:7" x14ac:dyDescent="0.25">
      <c r="A2" s="164" t="s">
        <v>481</v>
      </c>
      <c r="B2" s="164"/>
      <c r="C2" s="164"/>
      <c r="D2" s="164"/>
      <c r="E2" s="164"/>
      <c r="F2" s="164"/>
      <c r="G2" s="164"/>
    </row>
    <row r="3" spans="1:7" x14ac:dyDescent="0.25">
      <c r="A3" s="164" t="s">
        <v>1060</v>
      </c>
      <c r="B3" s="164"/>
      <c r="C3" s="164"/>
      <c r="D3" s="164"/>
      <c r="E3" s="164"/>
      <c r="F3" s="164"/>
      <c r="G3" s="164"/>
    </row>
    <row r="4" spans="1:7" x14ac:dyDescent="0.25">
      <c r="A4" s="182"/>
      <c r="B4" s="182"/>
      <c r="C4" s="182"/>
      <c r="D4" s="182"/>
      <c r="E4" s="182"/>
      <c r="F4" s="182"/>
    </row>
    <row r="5" spans="1:7" x14ac:dyDescent="0.25">
      <c r="A5" s="182"/>
      <c r="B5" s="150" t="s">
        <v>469</v>
      </c>
      <c r="C5" s="150" t="s">
        <v>469</v>
      </c>
      <c r="D5" s="150" t="s">
        <v>470</v>
      </c>
      <c r="E5" s="150" t="s">
        <v>470</v>
      </c>
      <c r="F5" s="150" t="s">
        <v>470</v>
      </c>
      <c r="G5" s="150" t="s">
        <v>55</v>
      </c>
    </row>
    <row r="6" spans="1:7" x14ac:dyDescent="0.25">
      <c r="A6" s="182"/>
      <c r="B6" s="150" t="s">
        <v>471</v>
      </c>
      <c r="C6" s="150" t="s">
        <v>472</v>
      </c>
      <c r="D6" s="150" t="s">
        <v>473</v>
      </c>
      <c r="E6" s="150" t="s">
        <v>472</v>
      </c>
      <c r="F6" s="150" t="s">
        <v>471</v>
      </c>
      <c r="G6" s="182" t="s">
        <v>474</v>
      </c>
    </row>
    <row r="7" spans="1:7" ht="15.75" thickBot="1" x14ac:dyDescent="0.3">
      <c r="A7" s="182" t="s">
        <v>5</v>
      </c>
      <c r="B7" s="193" t="s">
        <v>11</v>
      </c>
      <c r="C7" s="193"/>
      <c r="D7" s="193" t="s">
        <v>14</v>
      </c>
      <c r="E7" s="193" t="s">
        <v>475</v>
      </c>
      <c r="F7" s="193" t="s">
        <v>14</v>
      </c>
      <c r="G7" s="193" t="s">
        <v>14</v>
      </c>
    </row>
    <row r="8" spans="1:7" ht="15.75" thickTop="1" x14ac:dyDescent="0.25">
      <c r="A8" s="36"/>
      <c r="B8" s="36"/>
      <c r="C8" s="36"/>
      <c r="D8" s="36"/>
      <c r="E8" s="36"/>
      <c r="F8" s="36"/>
    </row>
    <row r="9" spans="1:7" x14ac:dyDescent="0.25">
      <c r="A9" s="73" t="s">
        <v>39</v>
      </c>
      <c r="B9" s="43">
        <v>99803</v>
      </c>
      <c r="C9" s="43">
        <f>B9</f>
        <v>99803</v>
      </c>
      <c r="D9" s="43">
        <f>C18</f>
        <v>86836.450000000244</v>
      </c>
      <c r="E9" s="43">
        <f>D9</f>
        <v>86836.450000000244</v>
      </c>
      <c r="F9" s="43">
        <f>E9</f>
        <v>86836.450000000244</v>
      </c>
      <c r="G9" s="43">
        <f>F18</f>
        <v>89998.450000000186</v>
      </c>
    </row>
    <row r="10" spans="1:7" x14ac:dyDescent="0.25">
      <c r="A10" s="73" t="s">
        <v>40</v>
      </c>
      <c r="B10" s="43">
        <f>'[16]Golf Revenues'!C28</f>
        <v>450223</v>
      </c>
      <c r="C10" s="43">
        <f>'[16]Golf Revenues'!D28</f>
        <v>425313.9200000001</v>
      </c>
      <c r="D10" s="43">
        <f>'[16]Golf Revenues'!E28</f>
        <v>476036</v>
      </c>
      <c r="E10" s="43">
        <f>'[16]Golf Revenues'!F28</f>
        <v>193943.76999999996</v>
      </c>
      <c r="F10" s="43">
        <f>'[16]Golf Revenues'!G28</f>
        <v>483672</v>
      </c>
      <c r="G10" s="43">
        <f>'[16]Golf Revenues'!H28</f>
        <v>517062.26476080006</v>
      </c>
    </row>
    <row r="11" spans="1:7" x14ac:dyDescent="0.25">
      <c r="A11" s="27" t="s">
        <v>41</v>
      </c>
      <c r="B11" s="44">
        <f>SUM(B9:B10)</f>
        <v>550026</v>
      </c>
      <c r="C11" s="44">
        <f t="shared" ref="C11:G11" si="0">SUM(C9:C10)</f>
        <v>525116.92000000016</v>
      </c>
      <c r="D11" s="44">
        <f t="shared" si="0"/>
        <v>562872.45000000019</v>
      </c>
      <c r="E11" s="44">
        <f t="shared" si="0"/>
        <v>280780.2200000002</v>
      </c>
      <c r="F11" s="44">
        <f t="shared" si="0"/>
        <v>570508.45000000019</v>
      </c>
      <c r="G11" s="44">
        <f t="shared" si="0"/>
        <v>607060.71476080024</v>
      </c>
    </row>
    <row r="12" spans="1:7" x14ac:dyDescent="0.25">
      <c r="A12" s="73" t="s">
        <v>34</v>
      </c>
      <c r="B12" s="43"/>
      <c r="C12" s="43"/>
      <c r="D12" s="43"/>
      <c r="E12" s="43"/>
      <c r="F12" s="43"/>
    </row>
    <row r="13" spans="1:7" x14ac:dyDescent="0.25">
      <c r="A13" s="73" t="s">
        <v>1061</v>
      </c>
      <c r="B13" s="43">
        <f>'[16]20-18'!C38</f>
        <v>120736</v>
      </c>
      <c r="C13" s="43">
        <f>'[16]20-18'!D38</f>
        <v>135748.01</v>
      </c>
      <c r="D13" s="43">
        <f>'[16]20-18'!E38</f>
        <v>138822</v>
      </c>
      <c r="E13" s="43">
        <f>'[16]20-18'!F38</f>
        <v>59527.849999999977</v>
      </c>
      <c r="F13" s="43">
        <f>'[16]20-18'!G38</f>
        <v>163573</v>
      </c>
      <c r="G13" s="43">
        <f>'[16]20-18'!H38</f>
        <v>150457</v>
      </c>
    </row>
    <row r="14" spans="1:7" x14ac:dyDescent="0.25">
      <c r="A14" s="73" t="s">
        <v>756</v>
      </c>
      <c r="B14" s="43">
        <f>'[16]20-19'!C51</f>
        <v>318821</v>
      </c>
      <c r="C14" s="43">
        <f>'[16]20-19'!D51</f>
        <v>300509.31999999989</v>
      </c>
      <c r="D14" s="43">
        <f>'[16]20-19'!E51</f>
        <v>332016</v>
      </c>
      <c r="E14" s="43">
        <f>'[16]20-19'!F51</f>
        <v>136162.08000000002</v>
      </c>
      <c r="F14" s="43">
        <f>'[16]20-19'!G51</f>
        <v>314901</v>
      </c>
      <c r="G14" s="43">
        <f>'[16]20-19'!H51</f>
        <v>356978</v>
      </c>
    </row>
    <row r="15" spans="1:7" x14ac:dyDescent="0.25">
      <c r="A15" s="73" t="s">
        <v>757</v>
      </c>
      <c r="B15" s="43">
        <f>'[16]99-99'!C10</f>
        <v>2023</v>
      </c>
      <c r="C15" s="43">
        <f>'[16]99-99'!D10</f>
        <v>2023.14</v>
      </c>
      <c r="D15" s="43">
        <f>'[16]99-99'!E10</f>
        <v>2036</v>
      </c>
      <c r="E15" s="43">
        <f>'[16]99-99'!F10</f>
        <v>2012.61</v>
      </c>
      <c r="F15" s="43">
        <f>'[16]99-99'!G10</f>
        <v>2036</v>
      </c>
      <c r="G15" s="43">
        <f>'[16]99-99'!H10</f>
        <v>2062.2647608000002</v>
      </c>
    </row>
    <row r="16" spans="1:7" x14ac:dyDescent="0.25">
      <c r="A16" s="27" t="s">
        <v>35</v>
      </c>
      <c r="B16" s="44">
        <f>SUM(B13:B15)</f>
        <v>441580</v>
      </c>
      <c r="C16" s="44">
        <f t="shared" ref="C16:G16" si="1">SUM(C13:C15)</f>
        <v>438280.46999999991</v>
      </c>
      <c r="D16" s="44">
        <f t="shared" si="1"/>
        <v>472874</v>
      </c>
      <c r="E16" s="44">
        <f t="shared" si="1"/>
        <v>197702.53999999998</v>
      </c>
      <c r="F16" s="44">
        <f t="shared" si="1"/>
        <v>480510</v>
      </c>
      <c r="G16" s="44">
        <f t="shared" si="1"/>
        <v>509497.2647608</v>
      </c>
    </row>
    <row r="17" spans="1:7" x14ac:dyDescent="0.25">
      <c r="A17" s="73"/>
      <c r="B17" s="43"/>
      <c r="C17" s="43"/>
      <c r="D17" s="43"/>
      <c r="E17" s="43"/>
      <c r="F17" s="43"/>
    </row>
    <row r="18" spans="1:7" x14ac:dyDescent="0.25">
      <c r="A18" s="73" t="s">
        <v>546</v>
      </c>
      <c r="B18" s="43">
        <f>B11-B16</f>
        <v>108446</v>
      </c>
      <c r="C18" s="43">
        <f t="shared" ref="C18:G18" si="2">C11-C16</f>
        <v>86836.450000000244</v>
      </c>
      <c r="D18" s="43">
        <f t="shared" si="2"/>
        <v>89998.450000000186</v>
      </c>
      <c r="E18" s="43">
        <f t="shared" si="2"/>
        <v>83077.680000000226</v>
      </c>
      <c r="F18" s="43">
        <f t="shared" si="2"/>
        <v>89998.450000000186</v>
      </c>
      <c r="G18" s="43">
        <f t="shared" si="2"/>
        <v>97563.450000000244</v>
      </c>
    </row>
    <row r="19" spans="1:7" x14ac:dyDescent="0.25">
      <c r="A19" s="73"/>
      <c r="B19" s="43"/>
      <c r="C19" s="43"/>
      <c r="D19" s="43"/>
      <c r="E19" s="43"/>
      <c r="F19" s="43"/>
    </row>
    <row r="20" spans="1:7" x14ac:dyDescent="0.25">
      <c r="A20" s="73" t="s">
        <v>758</v>
      </c>
      <c r="B20" s="43"/>
      <c r="C20" s="43"/>
      <c r="D20" s="43"/>
      <c r="E20" s="43"/>
      <c r="F20" s="43"/>
    </row>
    <row r="21" spans="1:7" x14ac:dyDescent="0.25">
      <c r="A21" s="73" t="s">
        <v>888</v>
      </c>
      <c r="B21" s="43">
        <f t="shared" ref="B21:G21" si="3">B18-B9</f>
        <v>8643</v>
      </c>
      <c r="C21" s="43">
        <f t="shared" si="3"/>
        <v>-12966.549999999756</v>
      </c>
      <c r="D21" s="43">
        <f t="shared" si="3"/>
        <v>3161.9999999999418</v>
      </c>
      <c r="E21" s="43">
        <f t="shared" si="3"/>
        <v>-3758.7700000000186</v>
      </c>
      <c r="F21" s="43">
        <f t="shared" si="3"/>
        <v>3161.9999999999418</v>
      </c>
      <c r="G21" s="43">
        <f t="shared" si="3"/>
        <v>7565.0000000000582</v>
      </c>
    </row>
    <row r="24" spans="1:7" x14ac:dyDescent="0.25">
      <c r="A24" s="251"/>
      <c r="B24" s="251"/>
      <c r="C24" s="251"/>
      <c r="D24" s="251"/>
      <c r="E24" s="251"/>
      <c r="F24" s="251"/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09824-7EA4-486B-9870-E6FE742268D2}">
  <dimension ref="A1:H88"/>
  <sheetViews>
    <sheetView workbookViewId="0">
      <selection activeCell="O30" sqref="O30"/>
    </sheetView>
  </sheetViews>
  <sheetFormatPr defaultRowHeight="15" x14ac:dyDescent="0.25"/>
  <cols>
    <col min="1" max="1" width="15.42578125" customWidth="1"/>
    <col min="2" max="2" width="26.5703125" customWidth="1"/>
    <col min="6" max="6" width="10.42578125" bestFit="1" customWidth="1"/>
  </cols>
  <sheetData>
    <row r="1" spans="1:8" x14ac:dyDescent="0.25">
      <c r="A1" s="164" t="s">
        <v>0</v>
      </c>
      <c r="B1" s="164"/>
      <c r="C1" s="164"/>
      <c r="D1" s="164"/>
      <c r="E1" s="164"/>
      <c r="F1" s="164"/>
      <c r="G1" s="164"/>
      <c r="H1" s="164"/>
    </row>
    <row r="2" spans="1:8" x14ac:dyDescent="0.25">
      <c r="A2" s="164" t="s">
        <v>483</v>
      </c>
      <c r="B2" s="164"/>
      <c r="C2" s="164"/>
      <c r="D2" s="164"/>
      <c r="E2" s="164"/>
      <c r="F2" s="164"/>
      <c r="G2" s="164"/>
      <c r="H2" s="164"/>
    </row>
    <row r="3" spans="1:8" x14ac:dyDescent="0.25">
      <c r="A3" s="164" t="s">
        <v>1062</v>
      </c>
      <c r="B3" s="164"/>
      <c r="C3" s="164"/>
      <c r="D3" s="164"/>
      <c r="E3" s="164"/>
      <c r="F3" s="164"/>
      <c r="G3" s="164"/>
      <c r="H3" s="164"/>
    </row>
    <row r="4" spans="1:8" x14ac:dyDescent="0.25">
      <c r="A4" s="182"/>
      <c r="B4" s="182"/>
      <c r="C4" s="182"/>
      <c r="D4" s="182"/>
      <c r="E4" s="182"/>
      <c r="F4" s="182"/>
      <c r="G4" s="182"/>
    </row>
    <row r="5" spans="1:8" x14ac:dyDescent="0.25">
      <c r="A5" s="182" t="s">
        <v>2</v>
      </c>
      <c r="B5" s="182" t="s">
        <v>3</v>
      </c>
      <c r="C5" s="150" t="s">
        <v>469</v>
      </c>
      <c r="D5" s="150" t="s">
        <v>469</v>
      </c>
      <c r="E5" s="150" t="s">
        <v>470</v>
      </c>
      <c r="F5" s="150" t="s">
        <v>470</v>
      </c>
      <c r="G5" s="150" t="s">
        <v>470</v>
      </c>
      <c r="H5" s="150" t="s">
        <v>55</v>
      </c>
    </row>
    <row r="6" spans="1:8" x14ac:dyDescent="0.25">
      <c r="A6" s="182" t="s">
        <v>4</v>
      </c>
      <c r="B6" s="182"/>
      <c r="C6" s="150" t="s">
        <v>471</v>
      </c>
      <c r="D6" s="150" t="s">
        <v>472</v>
      </c>
      <c r="E6" s="150" t="s">
        <v>473</v>
      </c>
      <c r="F6" s="150" t="s">
        <v>472</v>
      </c>
      <c r="G6" s="150" t="s">
        <v>471</v>
      </c>
      <c r="H6" s="182" t="s">
        <v>474</v>
      </c>
    </row>
    <row r="7" spans="1:8" ht="15.75" thickBot="1" x14ac:dyDescent="0.3">
      <c r="A7" s="182" t="s">
        <v>5</v>
      </c>
      <c r="B7" s="182"/>
      <c r="C7" s="193" t="s">
        <v>11</v>
      </c>
      <c r="D7" s="193"/>
      <c r="E7" s="193" t="s">
        <v>14</v>
      </c>
      <c r="F7" s="193" t="s">
        <v>475</v>
      </c>
      <c r="G7" s="193" t="s">
        <v>14</v>
      </c>
      <c r="H7" s="193" t="s">
        <v>14</v>
      </c>
    </row>
    <row r="8" spans="1:8" ht="15.75" thickTop="1" x14ac:dyDescent="0.25">
      <c r="A8" s="36" t="s">
        <v>1063</v>
      </c>
      <c r="B8" s="36" t="s">
        <v>1064</v>
      </c>
      <c r="C8" s="42">
        <v>150000</v>
      </c>
      <c r="D8" s="42">
        <v>175751.01</v>
      </c>
      <c r="E8" s="42">
        <v>155000</v>
      </c>
      <c r="F8" s="42">
        <v>79030</v>
      </c>
      <c r="G8" s="42">
        <v>175000</v>
      </c>
      <c r="H8" s="42">
        <v>175000</v>
      </c>
    </row>
    <row r="9" spans="1:8" x14ac:dyDescent="0.25">
      <c r="A9" s="73" t="s">
        <v>1065</v>
      </c>
      <c r="B9" s="73" t="s">
        <v>1066</v>
      </c>
      <c r="C9" s="212">
        <v>600</v>
      </c>
      <c r="D9" s="212">
        <v>600</v>
      </c>
      <c r="E9" s="212">
        <v>0</v>
      </c>
      <c r="F9" s="212">
        <v>0</v>
      </c>
      <c r="G9" s="212">
        <v>0</v>
      </c>
      <c r="H9" s="212">
        <v>0</v>
      </c>
    </row>
    <row r="10" spans="1:8" hidden="1" x14ac:dyDescent="0.25">
      <c r="A10" s="73" t="s">
        <v>1067</v>
      </c>
      <c r="B10" s="73" t="s">
        <v>1068</v>
      </c>
      <c r="C10" s="212">
        <v>0</v>
      </c>
      <c r="D10" s="212">
        <v>0</v>
      </c>
      <c r="E10" s="212">
        <v>0</v>
      </c>
      <c r="F10" s="212">
        <v>0</v>
      </c>
      <c r="G10" s="212">
        <v>0</v>
      </c>
      <c r="H10" s="212">
        <v>0</v>
      </c>
    </row>
    <row r="11" spans="1:8" x14ac:dyDescent="0.25">
      <c r="A11" s="73" t="s">
        <v>1069</v>
      </c>
      <c r="B11" s="73" t="s">
        <v>1070</v>
      </c>
      <c r="C11" s="212">
        <v>34000</v>
      </c>
      <c r="D11" s="212">
        <v>42175</v>
      </c>
      <c r="E11" s="212">
        <v>36000</v>
      </c>
      <c r="F11" s="212">
        <v>19240</v>
      </c>
      <c r="G11" s="212">
        <v>40355</v>
      </c>
      <c r="H11" s="212">
        <v>36000</v>
      </c>
    </row>
    <row r="12" spans="1:8" x14ac:dyDescent="0.25">
      <c r="A12" s="73" t="s">
        <v>1071</v>
      </c>
      <c r="B12" s="73" t="s">
        <v>1072</v>
      </c>
      <c r="C12" s="212">
        <v>95000</v>
      </c>
      <c r="D12" s="212">
        <v>146011.16</v>
      </c>
      <c r="E12" s="43">
        <v>90000</v>
      </c>
      <c r="F12" s="43">
        <v>64367.5</v>
      </c>
      <c r="G12" s="43">
        <v>114607</v>
      </c>
      <c r="H12" s="212">
        <v>115000</v>
      </c>
    </row>
    <row r="13" spans="1:8" x14ac:dyDescent="0.25">
      <c r="A13" s="27"/>
      <c r="B13" s="27" t="s">
        <v>1073</v>
      </c>
      <c r="C13" s="44">
        <f>SUM(C8:C12)</f>
        <v>279600</v>
      </c>
      <c r="D13" s="44">
        <f t="shared" ref="D13:H13" si="0">SUM(D8:D12)</f>
        <v>364537.17000000004</v>
      </c>
      <c r="E13" s="44">
        <f t="shared" si="0"/>
        <v>281000</v>
      </c>
      <c r="F13" s="44">
        <f t="shared" si="0"/>
        <v>162637.5</v>
      </c>
      <c r="G13" s="44">
        <f t="shared" si="0"/>
        <v>329962</v>
      </c>
      <c r="H13" s="44">
        <f t="shared" si="0"/>
        <v>326000</v>
      </c>
    </row>
    <row r="14" spans="1:8" x14ac:dyDescent="0.25">
      <c r="A14" s="73" t="s">
        <v>1074</v>
      </c>
      <c r="B14" s="73" t="s">
        <v>1075</v>
      </c>
      <c r="C14" s="212">
        <v>1000</v>
      </c>
      <c r="D14" s="212">
        <v>0</v>
      </c>
      <c r="E14" s="212">
        <v>1000</v>
      </c>
      <c r="F14" s="212">
        <v>0</v>
      </c>
      <c r="G14" s="212">
        <v>0</v>
      </c>
      <c r="H14" s="212">
        <v>0</v>
      </c>
    </row>
    <row r="15" spans="1:8" x14ac:dyDescent="0.25">
      <c r="A15" s="73" t="s">
        <v>1076</v>
      </c>
      <c r="B15" s="73" t="s">
        <v>1077</v>
      </c>
      <c r="C15" s="212">
        <v>10000</v>
      </c>
      <c r="D15" s="212">
        <v>21226</v>
      </c>
      <c r="E15" s="212">
        <v>12500</v>
      </c>
      <c r="F15" s="212">
        <v>9514.58</v>
      </c>
      <c r="G15" s="212">
        <v>19000</v>
      </c>
      <c r="H15" s="212">
        <v>18000</v>
      </c>
    </row>
    <row r="16" spans="1:8" x14ac:dyDescent="0.25">
      <c r="A16" s="73" t="s">
        <v>1078</v>
      </c>
      <c r="B16" s="73" t="s">
        <v>1079</v>
      </c>
      <c r="C16" s="212">
        <v>1000</v>
      </c>
      <c r="D16" s="212">
        <v>0</v>
      </c>
      <c r="E16" s="212">
        <v>0</v>
      </c>
      <c r="F16" s="212">
        <v>0</v>
      </c>
      <c r="G16" s="212">
        <v>0</v>
      </c>
      <c r="H16" s="212">
        <v>0</v>
      </c>
    </row>
    <row r="17" spans="1:8" x14ac:dyDescent="0.25">
      <c r="A17" s="73" t="s">
        <v>1080</v>
      </c>
      <c r="B17" s="73" t="s">
        <v>1081</v>
      </c>
      <c r="C17" s="212">
        <v>10000</v>
      </c>
      <c r="D17" s="212">
        <v>19933.77</v>
      </c>
      <c r="E17" s="212">
        <v>10000</v>
      </c>
      <c r="F17" s="212">
        <v>13318.11</v>
      </c>
      <c r="G17" s="212">
        <v>27000</v>
      </c>
      <c r="H17" s="212">
        <v>15000</v>
      </c>
    </row>
    <row r="18" spans="1:8" x14ac:dyDescent="0.25">
      <c r="A18" s="73" t="s">
        <v>1082</v>
      </c>
      <c r="B18" s="73" t="s">
        <v>1083</v>
      </c>
      <c r="C18" s="212">
        <v>8000</v>
      </c>
      <c r="D18" s="212">
        <v>14512.06</v>
      </c>
      <c r="E18" s="212">
        <v>8000</v>
      </c>
      <c r="F18" s="212">
        <v>6397.04</v>
      </c>
      <c r="G18" s="212">
        <v>15000</v>
      </c>
      <c r="H18" s="212">
        <v>10000</v>
      </c>
    </row>
    <row r="19" spans="1:8" hidden="1" x14ac:dyDescent="0.25">
      <c r="A19" s="73" t="s">
        <v>1084</v>
      </c>
      <c r="B19" s="73" t="s">
        <v>1085</v>
      </c>
      <c r="C19" s="212">
        <v>0</v>
      </c>
      <c r="D19" s="212">
        <v>0</v>
      </c>
      <c r="E19" s="212">
        <v>0</v>
      </c>
      <c r="F19" s="212">
        <v>0</v>
      </c>
      <c r="G19" s="212">
        <v>0</v>
      </c>
      <c r="H19" s="212">
        <v>0</v>
      </c>
    </row>
    <row r="20" spans="1:8" x14ac:dyDescent="0.25">
      <c r="A20" s="73" t="s">
        <v>1086</v>
      </c>
      <c r="B20" s="73" t="s">
        <v>479</v>
      </c>
      <c r="C20" s="212">
        <v>0</v>
      </c>
      <c r="D20" s="212">
        <v>80.78</v>
      </c>
      <c r="E20" s="212">
        <v>0</v>
      </c>
      <c r="F20" s="212">
        <v>0</v>
      </c>
      <c r="G20" s="212">
        <v>0</v>
      </c>
      <c r="H20" s="212">
        <v>0</v>
      </c>
    </row>
    <row r="21" spans="1:8" x14ac:dyDescent="0.25">
      <c r="A21" s="73" t="s">
        <v>1087</v>
      </c>
      <c r="B21" s="73" t="s">
        <v>442</v>
      </c>
      <c r="C21" s="212">
        <v>1000</v>
      </c>
      <c r="D21" s="212">
        <v>0</v>
      </c>
      <c r="E21" s="212">
        <v>2500</v>
      </c>
      <c r="F21" s="212">
        <v>0</v>
      </c>
      <c r="G21" s="212">
        <v>0</v>
      </c>
      <c r="H21" s="212">
        <v>0</v>
      </c>
    </row>
    <row r="22" spans="1:8" x14ac:dyDescent="0.25">
      <c r="A22" s="73" t="s">
        <v>1088</v>
      </c>
      <c r="B22" s="73" t="s">
        <v>441</v>
      </c>
      <c r="C22" s="43">
        <v>0</v>
      </c>
      <c r="D22" s="43">
        <v>1</v>
      </c>
      <c r="E22" s="43">
        <v>0</v>
      </c>
      <c r="F22" s="43">
        <v>63.93</v>
      </c>
      <c r="G22" s="43">
        <v>69</v>
      </c>
      <c r="H22" s="43">
        <v>0</v>
      </c>
    </row>
    <row r="23" spans="1:8" x14ac:dyDescent="0.25">
      <c r="A23" s="27"/>
      <c r="B23" s="27" t="s">
        <v>1073</v>
      </c>
      <c r="C23" s="190">
        <f>SUM(C14:C22)</f>
        <v>31000</v>
      </c>
      <c r="D23" s="190">
        <f t="shared" ref="D23:H23" si="1">SUM(D14:D22)</f>
        <v>55753.61</v>
      </c>
      <c r="E23" s="190">
        <f t="shared" si="1"/>
        <v>34000</v>
      </c>
      <c r="F23" s="190">
        <f t="shared" si="1"/>
        <v>29293.660000000003</v>
      </c>
      <c r="G23" s="190">
        <f t="shared" si="1"/>
        <v>61069</v>
      </c>
      <c r="H23" s="190">
        <f t="shared" si="1"/>
        <v>43000</v>
      </c>
    </row>
    <row r="24" spans="1:8" x14ac:dyDescent="0.25">
      <c r="A24" s="73" t="s">
        <v>1089</v>
      </c>
      <c r="B24" s="73" t="s">
        <v>1090</v>
      </c>
      <c r="C24" s="190">
        <v>134600</v>
      </c>
      <c r="D24" s="190">
        <v>0</v>
      </c>
      <c r="E24" s="190">
        <v>156000</v>
      </c>
      <c r="F24" s="190">
        <v>0</v>
      </c>
      <c r="G24" s="190">
        <v>90628</v>
      </c>
      <c r="H24" s="190">
        <v>146000</v>
      </c>
    </row>
    <row r="25" spans="1:8" x14ac:dyDescent="0.25">
      <c r="A25" s="73" t="s">
        <v>1091</v>
      </c>
      <c r="B25" s="73" t="s">
        <v>1092</v>
      </c>
      <c r="C25" s="212">
        <v>3000</v>
      </c>
      <c r="D25" s="212">
        <v>3000</v>
      </c>
      <c r="E25" s="212">
        <v>3000</v>
      </c>
      <c r="F25" s="212">
        <v>0</v>
      </c>
      <c r="G25" s="212">
        <v>0</v>
      </c>
      <c r="H25" s="212">
        <v>0</v>
      </c>
    </row>
    <row r="26" spans="1:8" x14ac:dyDescent="0.25">
      <c r="A26" s="73" t="s">
        <v>1093</v>
      </c>
      <c r="B26" s="73" t="s">
        <v>446</v>
      </c>
      <c r="C26" s="212">
        <v>2023</v>
      </c>
      <c r="D26" s="212">
        <v>2023.14</v>
      </c>
      <c r="E26" s="212">
        <v>2036</v>
      </c>
      <c r="F26" s="212">
        <v>2012.61</v>
      </c>
      <c r="G26" s="212">
        <v>2013</v>
      </c>
      <c r="H26" s="212">
        <f>'[6]I&amp;S Fund'!$C$39</f>
        <v>2062.2647608000002</v>
      </c>
    </row>
    <row r="27" spans="1:8" ht="15.75" thickBot="1" x14ac:dyDescent="0.3">
      <c r="A27" s="29"/>
      <c r="B27" s="29" t="s">
        <v>1073</v>
      </c>
      <c r="C27" s="190">
        <f>SUM(C24:C26)</f>
        <v>139623</v>
      </c>
      <c r="D27" s="190">
        <f t="shared" ref="D27:H27" si="2">SUM(D24:D26)</f>
        <v>5023.1400000000003</v>
      </c>
      <c r="E27" s="190">
        <f t="shared" si="2"/>
        <v>161036</v>
      </c>
      <c r="F27" s="190">
        <f t="shared" si="2"/>
        <v>2012.61</v>
      </c>
      <c r="G27" s="190">
        <f t="shared" si="2"/>
        <v>92641</v>
      </c>
      <c r="H27" s="190">
        <f t="shared" si="2"/>
        <v>148062.2647608</v>
      </c>
    </row>
    <row r="28" spans="1:8" ht="16.5" thickTop="1" thickBot="1" x14ac:dyDescent="0.3">
      <c r="A28" s="31"/>
      <c r="B28" s="31" t="s">
        <v>1094</v>
      </c>
      <c r="C28" s="45">
        <f>SUM(C8:C27)/2</f>
        <v>450223</v>
      </c>
      <c r="D28" s="45">
        <f t="shared" ref="D28:H28" si="3">SUM(D8:D27)/2</f>
        <v>425313.9200000001</v>
      </c>
      <c r="E28" s="45">
        <f t="shared" si="3"/>
        <v>476036</v>
      </c>
      <c r="F28" s="45">
        <f t="shared" si="3"/>
        <v>193943.76999999996</v>
      </c>
      <c r="G28" s="45">
        <f t="shared" si="3"/>
        <v>483672</v>
      </c>
      <c r="H28" s="45">
        <f t="shared" si="3"/>
        <v>517062.26476080006</v>
      </c>
    </row>
    <row r="29" spans="1:8" ht="15.75" thickTop="1" x14ac:dyDescent="0.25"/>
    <row r="34" spans="2:7" x14ac:dyDescent="0.25">
      <c r="B34" s="157"/>
      <c r="C34" s="157"/>
      <c r="D34" s="149" t="str">
        <f>A1</f>
        <v>CITY OF GAINESVILLE</v>
      </c>
      <c r="E34" s="157"/>
      <c r="F34" s="157"/>
      <c r="G34" s="157"/>
    </row>
    <row r="35" spans="2:7" x14ac:dyDescent="0.25">
      <c r="B35" s="157"/>
      <c r="C35" s="157"/>
      <c r="D35" s="149" t="str">
        <f>A2</f>
        <v>BUDGET 2025-2026</v>
      </c>
      <c r="E35" s="157"/>
      <c r="F35" s="157"/>
      <c r="G35" s="157"/>
    </row>
    <row r="36" spans="2:7" x14ac:dyDescent="0.25">
      <c r="B36" s="157"/>
      <c r="C36" s="157"/>
      <c r="D36" s="149" t="str">
        <f>A3</f>
        <v>GOLF COURSE FUND - REVENUES</v>
      </c>
      <c r="E36" s="157"/>
      <c r="F36" s="157"/>
      <c r="G36" s="157"/>
    </row>
    <row r="37" spans="2:7" x14ac:dyDescent="0.25">
      <c r="C37" s="59"/>
      <c r="D37" s="59"/>
      <c r="E37" s="59"/>
      <c r="F37" s="59"/>
      <c r="G37" s="59"/>
    </row>
    <row r="38" spans="2:7" x14ac:dyDescent="0.25">
      <c r="C38" s="59"/>
      <c r="D38" s="59"/>
      <c r="E38" s="59"/>
      <c r="F38" s="59"/>
      <c r="G38" s="59"/>
    </row>
    <row r="39" spans="2:7" x14ac:dyDescent="0.25">
      <c r="C39" s="59"/>
      <c r="D39" s="59"/>
      <c r="E39" s="59"/>
      <c r="F39" s="59"/>
      <c r="G39" s="59"/>
    </row>
    <row r="40" spans="2:7" x14ac:dyDescent="0.25">
      <c r="C40" s="59"/>
      <c r="D40" s="59"/>
      <c r="E40" s="59"/>
      <c r="F40" s="59"/>
      <c r="G40" s="59"/>
    </row>
    <row r="41" spans="2:7" x14ac:dyDescent="0.25">
      <c r="C41" s="59"/>
      <c r="D41" s="59"/>
      <c r="E41" s="59"/>
      <c r="F41" s="59"/>
      <c r="G41" s="59"/>
    </row>
    <row r="42" spans="2:7" x14ac:dyDescent="0.25">
      <c r="C42" s="59"/>
      <c r="D42" s="59"/>
      <c r="E42" s="59"/>
      <c r="F42" s="59"/>
      <c r="G42" s="59"/>
    </row>
    <row r="43" spans="2:7" x14ac:dyDescent="0.25">
      <c r="C43" s="59"/>
      <c r="D43" s="59"/>
      <c r="E43" s="59"/>
      <c r="F43" s="59"/>
      <c r="G43" s="59"/>
    </row>
    <row r="44" spans="2:7" x14ac:dyDescent="0.25">
      <c r="C44" s="59"/>
      <c r="D44" s="59"/>
      <c r="E44" s="59"/>
      <c r="F44" s="59"/>
      <c r="G44" s="59"/>
    </row>
    <row r="45" spans="2:7" x14ac:dyDescent="0.25">
      <c r="C45" s="59"/>
      <c r="D45" s="59"/>
      <c r="E45" s="59"/>
      <c r="F45" s="59"/>
      <c r="G45" s="59"/>
    </row>
    <row r="46" spans="2:7" x14ac:dyDescent="0.25">
      <c r="C46" s="59"/>
      <c r="D46" s="59"/>
      <c r="E46" s="59"/>
      <c r="F46" s="59"/>
      <c r="G46" s="59"/>
    </row>
    <row r="47" spans="2:7" x14ac:dyDescent="0.25">
      <c r="C47" s="59"/>
      <c r="D47" s="59"/>
      <c r="E47" s="59"/>
      <c r="F47" s="59"/>
      <c r="G47" s="59"/>
    </row>
    <row r="48" spans="2:7" x14ac:dyDescent="0.25">
      <c r="C48" s="59"/>
      <c r="D48" s="59"/>
      <c r="E48" s="59"/>
      <c r="F48" s="59"/>
      <c r="G48" s="59"/>
    </row>
    <row r="49" spans="3:7" x14ac:dyDescent="0.25">
      <c r="C49" s="59"/>
      <c r="D49" s="59"/>
      <c r="E49" s="59"/>
      <c r="F49" s="59"/>
      <c r="G49" s="59"/>
    </row>
    <row r="50" spans="3:7" x14ac:dyDescent="0.25">
      <c r="C50" s="59"/>
      <c r="D50" s="59"/>
      <c r="E50" s="59"/>
      <c r="F50" s="59"/>
      <c r="G50" s="59"/>
    </row>
    <row r="51" spans="3:7" x14ac:dyDescent="0.25">
      <c r="C51" s="59"/>
      <c r="D51" s="59"/>
      <c r="E51" s="59"/>
      <c r="F51" s="59"/>
      <c r="G51" s="59"/>
    </row>
    <row r="52" spans="3:7" x14ac:dyDescent="0.25">
      <c r="C52" s="59"/>
      <c r="D52" s="59"/>
      <c r="E52" s="59"/>
      <c r="F52" s="59"/>
      <c r="G52" s="59"/>
    </row>
    <row r="53" spans="3:7" x14ac:dyDescent="0.25">
      <c r="C53" s="59"/>
      <c r="D53" s="59"/>
      <c r="E53" s="59"/>
      <c r="F53" s="59"/>
      <c r="G53" s="59"/>
    </row>
    <row r="54" spans="3:7" x14ac:dyDescent="0.25">
      <c r="C54" s="59"/>
      <c r="D54" s="59"/>
      <c r="E54" s="59"/>
      <c r="F54" s="59"/>
      <c r="G54" s="59"/>
    </row>
    <row r="55" spans="3:7" x14ac:dyDescent="0.25">
      <c r="C55" s="59"/>
      <c r="D55" s="59"/>
      <c r="E55" s="59"/>
      <c r="F55" s="59"/>
      <c r="G55" s="59"/>
    </row>
    <row r="56" spans="3:7" x14ac:dyDescent="0.25">
      <c r="C56" s="59"/>
      <c r="D56" s="59"/>
      <c r="E56" s="59"/>
      <c r="F56" s="59"/>
      <c r="G56" s="59"/>
    </row>
    <row r="57" spans="3:7" x14ac:dyDescent="0.25">
      <c r="C57" s="59"/>
      <c r="D57" s="59"/>
      <c r="E57" s="59"/>
      <c r="F57" s="59"/>
      <c r="G57" s="59"/>
    </row>
    <row r="58" spans="3:7" x14ac:dyDescent="0.25">
      <c r="C58" s="59"/>
      <c r="D58" s="59"/>
      <c r="E58" s="59"/>
      <c r="F58" s="59"/>
      <c r="G58" s="59"/>
    </row>
    <row r="59" spans="3:7" x14ac:dyDescent="0.25">
      <c r="C59" s="59"/>
      <c r="D59" s="59"/>
      <c r="E59" s="59"/>
      <c r="F59" s="59"/>
      <c r="G59" s="59"/>
    </row>
    <row r="60" spans="3:7" x14ac:dyDescent="0.25">
      <c r="C60" s="59"/>
      <c r="D60" s="59"/>
      <c r="E60" s="59"/>
      <c r="F60" s="59"/>
      <c r="G60" s="59"/>
    </row>
    <row r="61" spans="3:7" x14ac:dyDescent="0.25">
      <c r="C61" s="59"/>
      <c r="D61" s="59"/>
      <c r="E61" s="59"/>
      <c r="F61" s="59"/>
      <c r="G61" s="59"/>
    </row>
    <row r="62" spans="3:7" x14ac:dyDescent="0.25">
      <c r="C62" s="59"/>
      <c r="D62" s="59"/>
      <c r="E62" s="59"/>
      <c r="F62" s="59"/>
      <c r="G62" s="59"/>
    </row>
    <row r="63" spans="3:7" x14ac:dyDescent="0.25">
      <c r="C63" s="59"/>
      <c r="D63" s="59"/>
      <c r="E63" s="59"/>
      <c r="F63" s="59"/>
      <c r="G63" s="59"/>
    </row>
    <row r="64" spans="3:7" x14ac:dyDescent="0.25">
      <c r="C64" s="59"/>
      <c r="D64" s="59"/>
      <c r="E64" s="59"/>
      <c r="F64" s="59"/>
      <c r="G64" s="59"/>
    </row>
    <row r="65" spans="1:7" x14ac:dyDescent="0.25">
      <c r="C65" s="59"/>
      <c r="D65" s="59"/>
      <c r="E65" s="59"/>
      <c r="F65" s="59"/>
      <c r="G65" s="59"/>
    </row>
    <row r="66" spans="1:7" x14ac:dyDescent="0.25">
      <c r="C66" s="59"/>
      <c r="D66" s="59"/>
      <c r="E66" s="59"/>
      <c r="F66" s="59"/>
      <c r="G66" s="59"/>
    </row>
    <row r="67" spans="1:7" x14ac:dyDescent="0.25">
      <c r="C67" s="59"/>
      <c r="D67" s="59"/>
      <c r="E67" s="59"/>
      <c r="F67" s="59"/>
      <c r="G67" s="59"/>
    </row>
    <row r="68" spans="1:7" x14ac:dyDescent="0.25">
      <c r="C68" s="59"/>
      <c r="D68" s="59"/>
      <c r="E68" s="59"/>
      <c r="F68" s="59"/>
      <c r="G68" s="59"/>
    </row>
    <row r="69" spans="1:7" x14ac:dyDescent="0.25">
      <c r="C69" s="59"/>
      <c r="D69" s="59"/>
      <c r="E69" s="59"/>
      <c r="F69" s="59"/>
      <c r="G69" s="59"/>
    </row>
    <row r="70" spans="1:7" x14ac:dyDescent="0.25">
      <c r="C70" s="59"/>
      <c r="D70" s="59"/>
      <c r="E70" s="59"/>
      <c r="F70" s="59"/>
      <c r="G70" s="59"/>
    </row>
    <row r="71" spans="1:7" x14ac:dyDescent="0.25">
      <c r="C71" s="59"/>
      <c r="D71" s="59"/>
      <c r="E71" s="59"/>
      <c r="F71" s="59"/>
      <c r="G71" s="59"/>
    </row>
    <row r="72" spans="1:7" x14ac:dyDescent="0.25">
      <c r="C72" s="59"/>
      <c r="D72" s="59"/>
      <c r="E72" s="59"/>
      <c r="F72" s="59"/>
      <c r="G72" s="59"/>
    </row>
    <row r="73" spans="1:7" x14ac:dyDescent="0.25">
      <c r="C73" s="59"/>
      <c r="D73" s="59"/>
      <c r="E73" s="59"/>
      <c r="F73" s="59"/>
      <c r="G73" s="59"/>
    </row>
    <row r="74" spans="1:7" x14ac:dyDescent="0.25">
      <c r="C74" s="59"/>
      <c r="D74" s="59"/>
      <c r="E74" s="59"/>
      <c r="F74" s="59"/>
      <c r="G74" s="59"/>
    </row>
    <row r="75" spans="1:7" x14ac:dyDescent="0.25">
      <c r="C75" s="59"/>
      <c r="D75" s="59"/>
      <c r="E75" s="59"/>
      <c r="F75" s="59"/>
      <c r="G75" s="59"/>
    </row>
    <row r="76" spans="1:7" x14ac:dyDescent="0.25">
      <c r="A76" s="95" t="s">
        <v>1064</v>
      </c>
      <c r="C76" s="59">
        <f>H8</f>
        <v>175000</v>
      </c>
      <c r="D76" s="59"/>
      <c r="E76" s="59"/>
      <c r="F76" s="59"/>
      <c r="G76" s="59"/>
    </row>
    <row r="77" spans="1:7" x14ac:dyDescent="0.25">
      <c r="A77" s="95" t="s">
        <v>1095</v>
      </c>
      <c r="C77" s="59">
        <f>H9+H12</f>
        <v>115000</v>
      </c>
      <c r="D77" s="59"/>
      <c r="E77" s="59"/>
      <c r="F77" s="59"/>
      <c r="G77" s="59"/>
    </row>
    <row r="78" spans="1:7" x14ac:dyDescent="0.25">
      <c r="A78" s="95" t="s">
        <v>1096</v>
      </c>
      <c r="C78" s="59">
        <f>H11</f>
        <v>36000</v>
      </c>
      <c r="D78" s="59"/>
      <c r="E78" s="59"/>
      <c r="F78" s="59"/>
      <c r="G78" s="59"/>
    </row>
    <row r="79" spans="1:7" x14ac:dyDescent="0.25">
      <c r="A79" s="95" t="s">
        <v>492</v>
      </c>
      <c r="C79" s="59">
        <f>H15+H17+H18</f>
        <v>43000</v>
      </c>
      <c r="D79" s="59"/>
      <c r="E79" s="59"/>
      <c r="F79" s="59"/>
      <c r="G79" s="59"/>
    </row>
    <row r="80" spans="1:7" x14ac:dyDescent="0.25">
      <c r="A80" s="95" t="s">
        <v>1097</v>
      </c>
      <c r="C80" s="59">
        <f>H27</f>
        <v>148062.2647608</v>
      </c>
      <c r="D80" s="59"/>
      <c r="E80" s="59"/>
      <c r="F80" s="59"/>
      <c r="G80" s="59"/>
    </row>
    <row r="81" spans="1:7" x14ac:dyDescent="0.25">
      <c r="C81" s="59"/>
      <c r="D81" s="59"/>
      <c r="E81" s="59"/>
      <c r="F81" s="59"/>
      <c r="G81" s="59"/>
    </row>
    <row r="82" spans="1:7" x14ac:dyDescent="0.25">
      <c r="C82" s="59">
        <f>SUM(C76:C80)</f>
        <v>517062.2647608</v>
      </c>
      <c r="D82" s="59"/>
      <c r="E82" s="59"/>
      <c r="F82" s="59"/>
      <c r="G82" s="59"/>
    </row>
    <row r="83" spans="1:7" x14ac:dyDescent="0.25">
      <c r="C83" s="59"/>
      <c r="D83" s="59"/>
      <c r="E83" s="59"/>
      <c r="F83" s="59"/>
      <c r="G83" s="59"/>
    </row>
    <row r="84" spans="1:7" x14ac:dyDescent="0.25">
      <c r="A84" s="252">
        <f>C76/C82</f>
        <v>0.33845053473580666</v>
      </c>
      <c r="C84" s="59"/>
      <c r="D84" s="59"/>
      <c r="E84" s="59"/>
      <c r="F84" s="59"/>
      <c r="G84" s="59"/>
    </row>
    <row r="85" spans="1:7" x14ac:dyDescent="0.25">
      <c r="A85" s="252">
        <f>C77/C82</f>
        <v>0.22241035139781581</v>
      </c>
      <c r="C85" s="59"/>
      <c r="D85" s="59"/>
      <c r="E85" s="59"/>
      <c r="F85" s="59"/>
      <c r="G85" s="59"/>
    </row>
    <row r="86" spans="1:7" x14ac:dyDescent="0.25">
      <c r="A86" s="252">
        <f>C78/C82</f>
        <v>6.9624110002794518E-2</v>
      </c>
      <c r="C86" s="59"/>
      <c r="D86" s="59"/>
      <c r="E86" s="59"/>
      <c r="F86" s="59"/>
      <c r="G86" s="59"/>
    </row>
    <row r="87" spans="1:7" x14ac:dyDescent="0.25">
      <c r="A87" s="252">
        <f>C79/C82</f>
        <v>8.3162131392226779E-2</v>
      </c>
      <c r="C87" s="59"/>
      <c r="D87" s="59"/>
      <c r="E87" s="59"/>
      <c r="F87" s="59"/>
      <c r="G87" s="59"/>
    </row>
    <row r="88" spans="1:7" x14ac:dyDescent="0.25">
      <c r="C88" s="59"/>
      <c r="D88" s="59"/>
      <c r="E88" s="59"/>
      <c r="F88" s="59"/>
      <c r="G88" s="59"/>
    </row>
  </sheetData>
  <mergeCells count="3">
    <mergeCell ref="A1:H1"/>
    <mergeCell ref="A2:H2"/>
    <mergeCell ref="A3:H3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D47CB-21C8-40FA-A5B7-10DA1865CEFC}">
  <dimension ref="A1:H99"/>
  <sheetViews>
    <sheetView workbookViewId="0">
      <selection activeCell="L33" sqref="L33"/>
    </sheetView>
  </sheetViews>
  <sheetFormatPr defaultRowHeight="15" x14ac:dyDescent="0.25"/>
  <cols>
    <col min="1" max="1" width="13.7109375" customWidth="1"/>
    <col min="2" max="2" width="30.28515625" customWidth="1"/>
    <col min="5" max="5" width="9.5703125" bestFit="1" customWidth="1"/>
    <col min="6" max="6" width="11.28515625" bestFit="1" customWidth="1"/>
    <col min="7" max="7" width="9.7109375" bestFit="1" customWidth="1"/>
    <col min="8" max="8" width="10.28515625" bestFit="1" customWidth="1"/>
  </cols>
  <sheetData>
    <row r="1" spans="1:8" x14ac:dyDescent="0.25">
      <c r="A1" s="161" t="s">
        <v>0</v>
      </c>
      <c r="B1" s="161"/>
      <c r="C1" s="161"/>
      <c r="D1" s="161"/>
      <c r="E1" s="161"/>
      <c r="F1" s="161"/>
      <c r="G1" s="161"/>
      <c r="H1" s="161"/>
    </row>
    <row r="2" spans="1:8" x14ac:dyDescent="0.25">
      <c r="A2" s="161" t="s">
        <v>483</v>
      </c>
      <c r="B2" s="161"/>
      <c r="C2" s="161"/>
      <c r="D2" s="161"/>
      <c r="E2" s="161"/>
      <c r="F2" s="161"/>
      <c r="G2" s="161"/>
      <c r="H2" s="161"/>
    </row>
    <row r="3" spans="1:8" x14ac:dyDescent="0.25">
      <c r="A3" s="161" t="s">
        <v>1098</v>
      </c>
      <c r="B3" s="161"/>
      <c r="C3" s="161"/>
      <c r="D3" s="161"/>
      <c r="E3" s="161"/>
      <c r="F3" s="161"/>
      <c r="G3" s="161"/>
      <c r="H3" s="161"/>
    </row>
    <row r="4" spans="1:8" x14ac:dyDescent="0.25">
      <c r="A4" s="182"/>
      <c r="B4" s="182"/>
      <c r="C4" s="182"/>
      <c r="D4" s="182"/>
      <c r="E4" s="182"/>
      <c r="F4" s="182"/>
      <c r="G4" s="182"/>
      <c r="H4" s="73"/>
    </row>
    <row r="5" spans="1:8" x14ac:dyDescent="0.25">
      <c r="A5" s="173" t="s">
        <v>2</v>
      </c>
      <c r="B5" s="173" t="s">
        <v>3</v>
      </c>
      <c r="C5" s="172" t="s">
        <v>469</v>
      </c>
      <c r="D5" s="172" t="s">
        <v>469</v>
      </c>
      <c r="E5" s="172" t="s">
        <v>470</v>
      </c>
      <c r="F5" s="172" t="s">
        <v>470</v>
      </c>
      <c r="G5" s="172" t="s">
        <v>470</v>
      </c>
      <c r="H5" s="172" t="s">
        <v>55</v>
      </c>
    </row>
    <row r="6" spans="1:8" x14ac:dyDescent="0.25">
      <c r="A6" s="173" t="s">
        <v>4</v>
      </c>
      <c r="B6" s="173"/>
      <c r="C6" s="172" t="s">
        <v>471</v>
      </c>
      <c r="D6" s="172" t="s">
        <v>472</v>
      </c>
      <c r="E6" s="172" t="s">
        <v>473</v>
      </c>
      <c r="F6" s="172" t="s">
        <v>472</v>
      </c>
      <c r="G6" s="172" t="s">
        <v>471</v>
      </c>
      <c r="H6" s="173" t="s">
        <v>474</v>
      </c>
    </row>
    <row r="7" spans="1:8" ht="15.75" thickBot="1" x14ac:dyDescent="0.3">
      <c r="A7" s="173" t="s">
        <v>5</v>
      </c>
      <c r="B7" s="173"/>
      <c r="C7" s="174" t="s">
        <v>11</v>
      </c>
      <c r="D7" s="174"/>
      <c r="E7" s="174" t="s">
        <v>14</v>
      </c>
      <c r="F7" s="174" t="s">
        <v>475</v>
      </c>
      <c r="G7" s="174" t="s">
        <v>14</v>
      </c>
      <c r="H7" s="174" t="s">
        <v>14</v>
      </c>
    </row>
    <row r="8" spans="1:8" ht="15.75" thickTop="1" x14ac:dyDescent="0.25">
      <c r="A8" s="36" t="s">
        <v>1099</v>
      </c>
      <c r="B8" s="36" t="s">
        <v>307</v>
      </c>
      <c r="C8" s="42">
        <v>41510</v>
      </c>
      <c r="D8" s="42">
        <v>35786.82</v>
      </c>
      <c r="E8" s="42">
        <v>48382</v>
      </c>
      <c r="F8" s="42">
        <v>24278.17</v>
      </c>
      <c r="G8" s="42">
        <v>52490</v>
      </c>
      <c r="H8" s="42">
        <v>56498</v>
      </c>
    </row>
    <row r="9" spans="1:8" x14ac:dyDescent="0.25">
      <c r="A9" s="73" t="s">
        <v>1100</v>
      </c>
      <c r="B9" s="73" t="s">
        <v>308</v>
      </c>
      <c r="C9" s="212">
        <v>2000</v>
      </c>
      <c r="D9" s="43">
        <v>0</v>
      </c>
      <c r="E9" s="43">
        <v>2000</v>
      </c>
      <c r="F9" s="43">
        <v>0</v>
      </c>
      <c r="G9" s="43">
        <v>1700</v>
      </c>
      <c r="H9" s="212">
        <v>1500</v>
      </c>
    </row>
    <row r="10" spans="1:8" x14ac:dyDescent="0.25">
      <c r="A10" s="73" t="s">
        <v>1101</v>
      </c>
      <c r="B10" s="73" t="s">
        <v>309</v>
      </c>
      <c r="C10" s="212">
        <v>800</v>
      </c>
      <c r="D10" s="43">
        <v>430.23</v>
      </c>
      <c r="E10" s="43">
        <v>800</v>
      </c>
      <c r="F10" s="43">
        <v>695.76</v>
      </c>
      <c r="G10" s="43">
        <v>1100</v>
      </c>
      <c r="H10" s="212">
        <v>1200</v>
      </c>
    </row>
    <row r="11" spans="1:8" x14ac:dyDescent="0.25">
      <c r="A11" s="73" t="s">
        <v>1102</v>
      </c>
      <c r="B11" s="73" t="s">
        <v>315</v>
      </c>
      <c r="C11" s="212">
        <v>31</v>
      </c>
      <c r="D11" s="212">
        <v>208.71</v>
      </c>
      <c r="E11" s="212">
        <v>0</v>
      </c>
      <c r="F11" s="212">
        <v>191.17</v>
      </c>
      <c r="G11" s="212">
        <v>399</v>
      </c>
      <c r="H11" s="212">
        <v>400</v>
      </c>
    </row>
    <row r="12" spans="1:8" x14ac:dyDescent="0.25">
      <c r="A12" s="73" t="s">
        <v>1103</v>
      </c>
      <c r="B12" s="73" t="s">
        <v>310</v>
      </c>
      <c r="C12" s="212">
        <v>420</v>
      </c>
      <c r="D12" s="43">
        <v>420</v>
      </c>
      <c r="E12" s="43">
        <v>480</v>
      </c>
      <c r="F12" s="43">
        <v>240</v>
      </c>
      <c r="G12" s="43">
        <v>240</v>
      </c>
      <c r="H12" s="212">
        <v>360</v>
      </c>
    </row>
    <row r="13" spans="1:8" x14ac:dyDescent="0.25">
      <c r="A13" s="73" t="s">
        <v>1104</v>
      </c>
      <c r="B13" s="73" t="s">
        <v>311</v>
      </c>
      <c r="C13" s="212">
        <v>3073</v>
      </c>
      <c r="D13" s="43">
        <v>1564.32</v>
      </c>
      <c r="E13" s="43">
        <v>3775</v>
      </c>
      <c r="F13" s="43">
        <v>2093.59</v>
      </c>
      <c r="G13" s="43">
        <v>4592</v>
      </c>
      <c r="H13" s="212">
        <v>4786</v>
      </c>
    </row>
    <row r="14" spans="1:8" x14ac:dyDescent="0.25">
      <c r="A14" s="73" t="s">
        <v>1105</v>
      </c>
      <c r="B14" s="73" t="s">
        <v>312</v>
      </c>
      <c r="C14" s="212">
        <v>2651</v>
      </c>
      <c r="D14" s="43">
        <v>2811.39</v>
      </c>
      <c r="E14" s="43">
        <v>3952</v>
      </c>
      <c r="F14" s="43">
        <v>1936.13</v>
      </c>
      <c r="G14" s="43">
        <v>3609</v>
      </c>
      <c r="H14" s="212">
        <v>4587</v>
      </c>
    </row>
    <row r="15" spans="1:8" x14ac:dyDescent="0.25">
      <c r="A15" s="73" t="s">
        <v>1106</v>
      </c>
      <c r="B15" s="73" t="s">
        <v>314</v>
      </c>
      <c r="C15" s="212">
        <v>685</v>
      </c>
      <c r="D15" s="212">
        <v>719.47</v>
      </c>
      <c r="E15" s="212">
        <v>765</v>
      </c>
      <c r="F15" s="212">
        <v>617.26</v>
      </c>
      <c r="G15" s="212">
        <v>941</v>
      </c>
      <c r="H15" s="212">
        <v>582</v>
      </c>
    </row>
    <row r="16" spans="1:8" x14ac:dyDescent="0.25">
      <c r="A16" s="73" t="s">
        <v>1107</v>
      </c>
      <c r="B16" s="73" t="s">
        <v>313</v>
      </c>
      <c r="C16" s="212">
        <v>7980</v>
      </c>
      <c r="D16" s="43">
        <v>5903.97</v>
      </c>
      <c r="E16" s="43">
        <v>8895</v>
      </c>
      <c r="F16" s="43">
        <v>45.84</v>
      </c>
      <c r="G16" s="43">
        <v>8895</v>
      </c>
      <c r="H16" s="212">
        <v>10090</v>
      </c>
    </row>
    <row r="17" spans="1:8" x14ac:dyDescent="0.25">
      <c r="A17" s="27"/>
      <c r="B17" s="27" t="s">
        <v>6</v>
      </c>
      <c r="C17" s="44">
        <f t="shared" ref="C17:H17" si="0">SUM(C8:C16)</f>
        <v>59150</v>
      </c>
      <c r="D17" s="44">
        <f t="shared" si="0"/>
        <v>47844.91</v>
      </c>
      <c r="E17" s="44">
        <f t="shared" si="0"/>
        <v>69049</v>
      </c>
      <c r="F17" s="44">
        <f t="shared" si="0"/>
        <v>30097.919999999995</v>
      </c>
      <c r="G17" s="44">
        <f t="shared" si="0"/>
        <v>73966</v>
      </c>
      <c r="H17" s="44">
        <f t="shared" si="0"/>
        <v>80003</v>
      </c>
    </row>
    <row r="18" spans="1:8" x14ac:dyDescent="0.25">
      <c r="A18" s="73" t="s">
        <v>1108</v>
      </c>
      <c r="B18" s="253" t="s">
        <v>487</v>
      </c>
      <c r="C18" s="43">
        <v>0</v>
      </c>
      <c r="D18" s="43">
        <v>0</v>
      </c>
      <c r="E18" s="43">
        <v>0</v>
      </c>
      <c r="F18" s="43">
        <v>187.52</v>
      </c>
      <c r="G18" s="43">
        <v>0</v>
      </c>
      <c r="H18" s="43">
        <v>0</v>
      </c>
    </row>
    <row r="19" spans="1:8" x14ac:dyDescent="0.25">
      <c r="A19" s="73" t="s">
        <v>1109</v>
      </c>
      <c r="B19" s="73" t="s">
        <v>327</v>
      </c>
      <c r="C19" s="43">
        <v>230</v>
      </c>
      <c r="D19" s="43">
        <v>0</v>
      </c>
      <c r="E19" s="43">
        <v>400</v>
      </c>
      <c r="F19" s="43">
        <v>335.71</v>
      </c>
      <c r="G19" s="43">
        <v>600</v>
      </c>
      <c r="H19" s="43">
        <v>500</v>
      </c>
    </row>
    <row r="20" spans="1:8" x14ac:dyDescent="0.25">
      <c r="A20" s="73" t="s">
        <v>1110</v>
      </c>
      <c r="B20" s="73" t="s">
        <v>330</v>
      </c>
      <c r="C20" s="43">
        <v>0</v>
      </c>
      <c r="D20" s="43">
        <v>17.329999999999998</v>
      </c>
      <c r="E20" s="43">
        <v>0</v>
      </c>
      <c r="F20" s="43">
        <v>0</v>
      </c>
      <c r="G20" s="43">
        <v>0</v>
      </c>
      <c r="H20" s="43">
        <v>0</v>
      </c>
    </row>
    <row r="21" spans="1:8" x14ac:dyDescent="0.25">
      <c r="A21" s="73" t="s">
        <v>1111</v>
      </c>
      <c r="B21" s="73" t="s">
        <v>1112</v>
      </c>
      <c r="C21" s="43">
        <v>4000</v>
      </c>
      <c r="D21" s="43">
        <v>2671.97</v>
      </c>
      <c r="E21" s="43">
        <v>4000</v>
      </c>
      <c r="F21" s="43">
        <v>2013.13</v>
      </c>
      <c r="G21" s="43">
        <v>6200</v>
      </c>
      <c r="H21" s="43">
        <v>4000</v>
      </c>
    </row>
    <row r="22" spans="1:8" x14ac:dyDescent="0.25">
      <c r="A22" s="73" t="s">
        <v>1113</v>
      </c>
      <c r="B22" s="73" t="s">
        <v>1114</v>
      </c>
      <c r="C22" s="43">
        <v>5313</v>
      </c>
      <c r="D22" s="43">
        <v>21882.66</v>
      </c>
      <c r="E22" s="43">
        <v>10000</v>
      </c>
      <c r="F22" s="43">
        <v>6084.4</v>
      </c>
      <c r="G22" s="43">
        <v>14121</v>
      </c>
      <c r="H22" s="43">
        <v>10000</v>
      </c>
    </row>
    <row r="23" spans="1:8" x14ac:dyDescent="0.25">
      <c r="A23" s="73" t="s">
        <v>1115</v>
      </c>
      <c r="B23" s="73" t="s">
        <v>1116</v>
      </c>
      <c r="C23" s="212">
        <v>3300</v>
      </c>
      <c r="D23" s="212">
        <v>13715.89</v>
      </c>
      <c r="E23" s="212">
        <v>6000</v>
      </c>
      <c r="F23" s="212">
        <v>2744.73</v>
      </c>
      <c r="G23" s="212">
        <v>9700</v>
      </c>
      <c r="H23" s="212">
        <v>6000</v>
      </c>
    </row>
    <row r="24" spans="1:8" x14ac:dyDescent="0.25">
      <c r="A24" s="73" t="s">
        <v>1117</v>
      </c>
      <c r="B24" s="73" t="s">
        <v>337</v>
      </c>
      <c r="C24" s="43">
        <v>700</v>
      </c>
      <c r="D24" s="43">
        <v>897.19</v>
      </c>
      <c r="E24" s="43">
        <v>800</v>
      </c>
      <c r="F24" s="43">
        <v>741.68</v>
      </c>
      <c r="G24" s="43">
        <v>900</v>
      </c>
      <c r="H24" s="43">
        <v>1000</v>
      </c>
    </row>
    <row r="25" spans="1:8" x14ac:dyDescent="0.25">
      <c r="A25" s="27"/>
      <c r="B25" s="27" t="s">
        <v>7</v>
      </c>
      <c r="C25" s="44">
        <f t="shared" ref="C25:H25" si="1">SUM(C18:C24)</f>
        <v>13543</v>
      </c>
      <c r="D25" s="44">
        <f t="shared" si="1"/>
        <v>39185.040000000001</v>
      </c>
      <c r="E25" s="44">
        <f t="shared" si="1"/>
        <v>21200</v>
      </c>
      <c r="F25" s="44">
        <f t="shared" si="1"/>
        <v>12107.17</v>
      </c>
      <c r="G25" s="44">
        <f t="shared" si="1"/>
        <v>31521</v>
      </c>
      <c r="H25" s="44">
        <f t="shared" si="1"/>
        <v>21500</v>
      </c>
    </row>
    <row r="26" spans="1:8" x14ac:dyDescent="0.25">
      <c r="A26" s="73" t="s">
        <v>1118</v>
      </c>
      <c r="B26" s="73" t="s">
        <v>458</v>
      </c>
      <c r="C26" s="43">
        <v>500</v>
      </c>
      <c r="D26" s="43">
        <v>169.58</v>
      </c>
      <c r="E26" s="43">
        <v>500</v>
      </c>
      <c r="F26" s="43">
        <v>397.08</v>
      </c>
      <c r="G26" s="43">
        <v>500</v>
      </c>
      <c r="H26" s="43">
        <v>600</v>
      </c>
    </row>
    <row r="27" spans="1:8" x14ac:dyDescent="0.25">
      <c r="A27" s="27"/>
      <c r="B27" s="27" t="s">
        <v>8</v>
      </c>
      <c r="C27" s="44">
        <f>SUM(C26:C26)</f>
        <v>500</v>
      </c>
      <c r="D27" s="44">
        <f t="shared" ref="D27:H27" si="2">SUM(D26:D26)</f>
        <v>169.58</v>
      </c>
      <c r="E27" s="44">
        <f t="shared" si="2"/>
        <v>500</v>
      </c>
      <c r="F27" s="44">
        <f t="shared" si="2"/>
        <v>397.08</v>
      </c>
      <c r="G27" s="44">
        <f t="shared" si="2"/>
        <v>500</v>
      </c>
      <c r="H27" s="44">
        <f t="shared" si="2"/>
        <v>600</v>
      </c>
    </row>
    <row r="28" spans="1:8" x14ac:dyDescent="0.25">
      <c r="A28" s="73" t="s">
        <v>1119</v>
      </c>
      <c r="B28" s="73" t="s">
        <v>367</v>
      </c>
      <c r="C28" s="212">
        <v>2000</v>
      </c>
      <c r="D28" s="212">
        <v>2250.4499999999998</v>
      </c>
      <c r="E28" s="212">
        <v>2000</v>
      </c>
      <c r="F28" s="212">
        <v>1238.4000000000001</v>
      </c>
      <c r="G28" s="212">
        <v>2600</v>
      </c>
      <c r="H28" s="212">
        <v>2000</v>
      </c>
    </row>
    <row r="29" spans="1:8" x14ac:dyDescent="0.25">
      <c r="A29" s="73" t="s">
        <v>1120</v>
      </c>
      <c r="B29" s="73" t="s">
        <v>368</v>
      </c>
      <c r="C29" s="212">
        <v>63</v>
      </c>
      <c r="D29" s="43">
        <v>42.64</v>
      </c>
      <c r="E29" s="43">
        <v>63</v>
      </c>
      <c r="F29" s="43">
        <v>27.7</v>
      </c>
      <c r="G29" s="43">
        <v>63</v>
      </c>
      <c r="H29" s="212">
        <v>63</v>
      </c>
    </row>
    <row r="30" spans="1:8" x14ac:dyDescent="0.25">
      <c r="A30" s="73" t="s">
        <v>1121</v>
      </c>
      <c r="B30" s="73" t="s">
        <v>369</v>
      </c>
      <c r="C30" s="212">
        <v>100</v>
      </c>
      <c r="D30" s="212">
        <v>577</v>
      </c>
      <c r="E30" s="212">
        <v>100</v>
      </c>
      <c r="F30" s="212">
        <v>0</v>
      </c>
      <c r="G30" s="212">
        <v>100</v>
      </c>
      <c r="H30" s="212">
        <v>150</v>
      </c>
    </row>
    <row r="31" spans="1:8" x14ac:dyDescent="0.25">
      <c r="A31" s="73" t="s">
        <v>1122</v>
      </c>
      <c r="B31" s="73" t="s">
        <v>459</v>
      </c>
      <c r="C31" s="212">
        <v>1000</v>
      </c>
      <c r="D31" s="212">
        <v>783</v>
      </c>
      <c r="E31" s="212">
        <v>1000</v>
      </c>
      <c r="F31" s="212">
        <v>934</v>
      </c>
      <c r="G31" s="212">
        <v>1000</v>
      </c>
      <c r="H31" s="212">
        <v>1200</v>
      </c>
    </row>
    <row r="32" spans="1:8" x14ac:dyDescent="0.25">
      <c r="A32" s="73" t="s">
        <v>1123</v>
      </c>
      <c r="B32" s="73" t="s">
        <v>370</v>
      </c>
      <c r="C32" s="212">
        <v>100</v>
      </c>
      <c r="D32" s="212">
        <v>0</v>
      </c>
      <c r="E32" s="212">
        <v>100</v>
      </c>
      <c r="F32" s="212">
        <v>0</v>
      </c>
      <c r="G32" s="212">
        <v>100</v>
      </c>
      <c r="H32" s="212">
        <v>100</v>
      </c>
    </row>
    <row r="33" spans="1:8" x14ac:dyDescent="0.25">
      <c r="A33" s="73" t="s">
        <v>1124</v>
      </c>
      <c r="B33" s="73" t="s">
        <v>371</v>
      </c>
      <c r="C33" s="212">
        <v>3030</v>
      </c>
      <c r="D33" s="43">
        <v>2532.83</v>
      </c>
      <c r="E33" s="43">
        <v>3060</v>
      </c>
      <c r="F33" s="43">
        <v>846.25</v>
      </c>
      <c r="G33" s="43">
        <v>3060</v>
      </c>
      <c r="H33" s="212">
        <v>3091</v>
      </c>
    </row>
    <row r="34" spans="1:8" x14ac:dyDescent="0.25">
      <c r="A34" s="73" t="s">
        <v>1125</v>
      </c>
      <c r="B34" s="73" t="s">
        <v>1072</v>
      </c>
      <c r="C34" s="212">
        <v>12000</v>
      </c>
      <c r="D34" s="212">
        <v>10736.98</v>
      </c>
      <c r="E34" s="212">
        <v>12500</v>
      </c>
      <c r="F34" s="212">
        <v>0</v>
      </c>
      <c r="G34" s="212">
        <v>18913</v>
      </c>
      <c r="H34" s="212">
        <v>12500</v>
      </c>
    </row>
    <row r="35" spans="1:8" x14ac:dyDescent="0.25">
      <c r="A35" s="73" t="s">
        <v>1126</v>
      </c>
      <c r="B35" s="73" t="s">
        <v>1127</v>
      </c>
      <c r="C35" s="212">
        <v>23250</v>
      </c>
      <c r="D35" s="212">
        <v>23250</v>
      </c>
      <c r="E35" s="212">
        <v>23250</v>
      </c>
      <c r="F35" s="212">
        <v>9687.5</v>
      </c>
      <c r="G35" s="212">
        <v>23250</v>
      </c>
      <c r="H35" s="212">
        <v>23250</v>
      </c>
    </row>
    <row r="36" spans="1:8" x14ac:dyDescent="0.25">
      <c r="A36" s="73" t="s">
        <v>1128</v>
      </c>
      <c r="B36" s="73" t="s">
        <v>381</v>
      </c>
      <c r="C36" s="212">
        <v>6000</v>
      </c>
      <c r="D36" s="212">
        <v>8375.58</v>
      </c>
      <c r="E36" s="212">
        <v>6000</v>
      </c>
      <c r="F36" s="212">
        <v>4191.83</v>
      </c>
      <c r="G36" s="212">
        <v>8500</v>
      </c>
      <c r="H36" s="212">
        <v>6000</v>
      </c>
    </row>
    <row r="37" spans="1:8" ht="15.75" thickBot="1" x14ac:dyDescent="0.3">
      <c r="A37" s="74"/>
      <c r="B37" s="74" t="s">
        <v>9</v>
      </c>
      <c r="C37" s="75">
        <f t="shared" ref="C37:H37" si="3">SUM(C28:C36)</f>
        <v>47543</v>
      </c>
      <c r="D37" s="75">
        <f t="shared" si="3"/>
        <v>48548.480000000003</v>
      </c>
      <c r="E37" s="75">
        <f t="shared" si="3"/>
        <v>48073</v>
      </c>
      <c r="F37" s="75">
        <f t="shared" si="3"/>
        <v>16925.68</v>
      </c>
      <c r="G37" s="75">
        <f t="shared" si="3"/>
        <v>57586</v>
      </c>
      <c r="H37" s="75">
        <f t="shared" si="3"/>
        <v>48354</v>
      </c>
    </row>
    <row r="38" spans="1:8" ht="16.5" thickTop="1" thickBot="1" x14ac:dyDescent="0.3">
      <c r="A38" s="31"/>
      <c r="B38" s="31" t="s">
        <v>1129</v>
      </c>
      <c r="C38" s="45">
        <f>SUM(C8:C37)/2</f>
        <v>120736</v>
      </c>
      <c r="D38" s="45">
        <f t="shared" ref="D38:H38" si="4">SUM(D8:D37)/2</f>
        <v>135748.01</v>
      </c>
      <c r="E38" s="45">
        <f t="shared" si="4"/>
        <v>138822</v>
      </c>
      <c r="F38" s="45">
        <f t="shared" si="4"/>
        <v>59527.849999999977</v>
      </c>
      <c r="G38" s="45">
        <f t="shared" si="4"/>
        <v>163573</v>
      </c>
      <c r="H38" s="45">
        <f t="shared" si="4"/>
        <v>150457</v>
      </c>
    </row>
    <row r="39" spans="1:8" ht="15.75" thickTop="1" x14ac:dyDescent="0.25">
      <c r="A39" s="73"/>
      <c r="B39" s="73"/>
      <c r="C39" s="73"/>
      <c r="D39" s="73"/>
      <c r="E39" s="73"/>
      <c r="F39" s="73"/>
      <c r="G39" s="73"/>
      <c r="H39" s="73"/>
    </row>
    <row r="48" spans="1:8" x14ac:dyDescent="0.25">
      <c r="A48" s="97"/>
      <c r="B48" s="157"/>
      <c r="C48" s="157"/>
      <c r="D48" s="157" t="s">
        <v>0</v>
      </c>
      <c r="E48" s="157"/>
      <c r="F48" s="157"/>
      <c r="G48" s="157"/>
      <c r="H48" s="157"/>
    </row>
    <row r="49" spans="1:8" x14ac:dyDescent="0.25">
      <c r="A49" s="97"/>
      <c r="B49" s="157"/>
      <c r="C49" s="157"/>
      <c r="D49" s="157" t="str">
        <f>A2</f>
        <v>BUDGET 2025-2026</v>
      </c>
      <c r="E49" s="157"/>
      <c r="F49" s="157"/>
      <c r="G49" s="157"/>
      <c r="H49" s="157"/>
    </row>
    <row r="50" spans="1:8" x14ac:dyDescent="0.25">
      <c r="A50" s="97"/>
      <c r="B50" s="157"/>
      <c r="C50" s="157"/>
      <c r="D50" s="157" t="str">
        <f>A3</f>
        <v>GOLF COURSE FUND PRO SHOP</v>
      </c>
      <c r="E50" s="157"/>
      <c r="F50" s="157"/>
      <c r="G50" s="157"/>
      <c r="H50" s="157"/>
    </row>
    <row r="51" spans="1:8" x14ac:dyDescent="0.25">
      <c r="A51" s="97"/>
      <c r="B51" s="97"/>
      <c r="C51" s="100"/>
      <c r="D51" s="100"/>
      <c r="E51" s="100"/>
      <c r="F51" s="100"/>
      <c r="G51" s="101"/>
      <c r="H51" s="101"/>
    </row>
    <row r="52" spans="1:8" x14ac:dyDescent="0.25">
      <c r="A52" s="97"/>
      <c r="B52" s="97"/>
      <c r="C52" s="100"/>
      <c r="D52" s="100"/>
      <c r="E52" s="100"/>
      <c r="F52" s="100"/>
      <c r="G52" s="101"/>
      <c r="H52" s="101"/>
    </row>
    <row r="53" spans="1:8" x14ac:dyDescent="0.25">
      <c r="A53" s="97"/>
      <c r="B53" s="97"/>
      <c r="C53" s="100"/>
      <c r="D53" s="100"/>
      <c r="E53" s="100"/>
      <c r="F53" s="100"/>
      <c r="G53" s="101"/>
      <c r="H53" s="101"/>
    </row>
    <row r="54" spans="1:8" x14ac:dyDescent="0.25">
      <c r="A54" s="97"/>
      <c r="B54" s="254"/>
      <c r="C54" s="186"/>
      <c r="D54" s="186"/>
      <c r="E54" s="186"/>
      <c r="F54" s="186"/>
      <c r="G54" s="187"/>
      <c r="H54" s="187"/>
    </row>
    <row r="55" spans="1:8" x14ac:dyDescent="0.25">
      <c r="A55" s="97"/>
      <c r="B55" s="97"/>
      <c r="C55" s="100"/>
      <c r="D55" s="100"/>
      <c r="E55" s="100"/>
      <c r="F55" s="100"/>
      <c r="G55" s="101"/>
      <c r="H55" s="101"/>
    </row>
    <row r="56" spans="1:8" x14ac:dyDescent="0.25">
      <c r="A56" s="97"/>
      <c r="B56" s="97"/>
      <c r="C56" s="100"/>
      <c r="D56" s="100"/>
      <c r="E56" s="100"/>
      <c r="F56" s="100"/>
      <c r="G56" s="101"/>
      <c r="H56" s="101"/>
    </row>
    <row r="57" spans="1:8" x14ac:dyDescent="0.25">
      <c r="A57" s="97"/>
      <c r="B57" s="97"/>
      <c r="C57" s="100"/>
      <c r="D57" s="100"/>
      <c r="E57" s="100"/>
      <c r="F57" s="100"/>
      <c r="G57" s="101"/>
      <c r="H57" s="101"/>
    </row>
    <row r="58" spans="1:8" x14ac:dyDescent="0.25">
      <c r="A58" s="97"/>
      <c r="B58" s="97"/>
      <c r="C58" s="100"/>
      <c r="D58" s="100"/>
      <c r="E58" s="100"/>
      <c r="F58" s="100"/>
      <c r="G58" s="101"/>
      <c r="H58" s="101"/>
    </row>
    <row r="59" spans="1:8" x14ac:dyDescent="0.25">
      <c r="A59" s="97"/>
      <c r="B59" s="97"/>
      <c r="C59" s="100"/>
      <c r="D59" s="100"/>
      <c r="E59" s="100"/>
      <c r="F59" s="100"/>
      <c r="G59" s="101"/>
      <c r="H59" s="101"/>
    </row>
    <row r="60" spans="1:8" x14ac:dyDescent="0.25">
      <c r="A60" s="97"/>
      <c r="B60" s="97"/>
      <c r="C60" s="100"/>
      <c r="D60" s="100"/>
      <c r="E60" s="100"/>
      <c r="F60" s="100"/>
      <c r="G60" s="101"/>
      <c r="H60" s="101"/>
    </row>
    <row r="61" spans="1:8" x14ac:dyDescent="0.25">
      <c r="A61" s="97"/>
      <c r="B61" s="97"/>
      <c r="C61" s="100"/>
      <c r="D61" s="100"/>
      <c r="E61" s="100"/>
      <c r="F61" s="100"/>
      <c r="G61" s="101"/>
      <c r="H61" s="101"/>
    </row>
    <row r="62" spans="1:8" x14ac:dyDescent="0.25">
      <c r="A62" s="97"/>
      <c r="B62" s="97"/>
      <c r="C62" s="100"/>
      <c r="D62" s="100"/>
      <c r="E62" s="100"/>
      <c r="F62" s="100"/>
      <c r="G62" s="101"/>
      <c r="H62" s="101"/>
    </row>
    <row r="63" spans="1:8" x14ac:dyDescent="0.25">
      <c r="A63" s="97"/>
      <c r="B63" s="97"/>
      <c r="C63" s="100"/>
      <c r="D63" s="100"/>
      <c r="E63" s="100"/>
      <c r="F63" s="100"/>
      <c r="G63" s="101"/>
      <c r="H63" s="101"/>
    </row>
    <row r="64" spans="1:8" x14ac:dyDescent="0.25">
      <c r="A64" s="97"/>
      <c r="B64" s="97"/>
      <c r="C64" s="100"/>
      <c r="D64" s="100"/>
      <c r="E64" s="100"/>
      <c r="F64" s="100"/>
      <c r="G64" s="101"/>
      <c r="H64" s="101"/>
    </row>
    <row r="65" spans="1:8" x14ac:dyDescent="0.25">
      <c r="A65" s="97"/>
      <c r="B65" s="97"/>
      <c r="C65" s="100"/>
      <c r="D65" s="100"/>
      <c r="E65" s="100"/>
      <c r="F65" s="100"/>
      <c r="G65" s="101"/>
      <c r="H65" s="101"/>
    </row>
    <row r="66" spans="1:8" x14ac:dyDescent="0.25">
      <c r="A66" s="97"/>
      <c r="B66" s="97"/>
      <c r="C66" s="100"/>
      <c r="D66" s="100"/>
      <c r="E66" s="100"/>
      <c r="F66" s="100"/>
      <c r="G66" s="101"/>
      <c r="H66" s="101"/>
    </row>
    <row r="67" spans="1:8" x14ac:dyDescent="0.25">
      <c r="A67" s="97"/>
      <c r="B67" s="97"/>
      <c r="C67" s="100"/>
      <c r="D67" s="100"/>
      <c r="E67" s="100"/>
      <c r="F67" s="100"/>
      <c r="G67" s="101"/>
      <c r="H67" s="101"/>
    </row>
    <row r="68" spans="1:8" x14ac:dyDescent="0.25">
      <c r="A68" s="97"/>
      <c r="B68" s="97"/>
      <c r="C68" s="100"/>
      <c r="D68" s="100"/>
      <c r="E68" s="100"/>
      <c r="F68" s="100"/>
      <c r="G68" s="101"/>
      <c r="H68" s="101"/>
    </row>
    <row r="69" spans="1:8" x14ac:dyDescent="0.25">
      <c r="A69" s="97"/>
      <c r="B69" s="97"/>
      <c r="C69" s="100"/>
      <c r="D69" s="100"/>
      <c r="E69" s="100"/>
      <c r="F69" s="100"/>
      <c r="G69" s="101"/>
      <c r="H69" s="101"/>
    </row>
    <row r="70" spans="1:8" x14ac:dyDescent="0.25">
      <c r="A70" s="97"/>
      <c r="B70" s="97"/>
      <c r="C70" s="100"/>
      <c r="D70" s="100"/>
      <c r="E70" s="100"/>
      <c r="F70" s="100"/>
      <c r="G70" s="101"/>
      <c r="H70" s="101"/>
    </row>
    <row r="71" spans="1:8" ht="15.75" thickBot="1" x14ac:dyDescent="0.3">
      <c r="A71" s="97"/>
      <c r="B71" s="97"/>
      <c r="C71" s="100"/>
      <c r="D71" s="100"/>
      <c r="E71" s="100"/>
      <c r="F71" s="100"/>
      <c r="G71" s="101"/>
      <c r="H71" s="101"/>
    </row>
    <row r="72" spans="1:8" ht="16.5" thickTop="1" thickBot="1" x14ac:dyDescent="0.3">
      <c r="A72" s="154" t="s">
        <v>494</v>
      </c>
      <c r="B72" s="155"/>
      <c r="C72" s="155"/>
      <c r="D72" s="155"/>
      <c r="E72" s="155"/>
      <c r="F72" s="155"/>
      <c r="G72" s="155"/>
      <c r="H72" s="156"/>
    </row>
    <row r="73" spans="1:8" ht="15.75" thickTop="1" x14ac:dyDescent="0.25">
      <c r="A73" s="97"/>
      <c r="B73" s="106"/>
      <c r="C73" s="107" t="str">
        <f t="shared" ref="C73:H74" si="5">C5</f>
        <v>2023-2024</v>
      </c>
      <c r="D73" s="107" t="str">
        <f t="shared" si="5"/>
        <v>2023-2024</v>
      </c>
      <c r="E73" s="107" t="str">
        <f t="shared" si="5"/>
        <v>2024-2025</v>
      </c>
      <c r="F73" s="107" t="str">
        <f t="shared" si="5"/>
        <v>2024-2025</v>
      </c>
      <c r="G73" s="107" t="str">
        <f t="shared" si="5"/>
        <v>2024-2025</v>
      </c>
      <c r="H73" s="107" t="str">
        <f t="shared" si="5"/>
        <v>2025-26</v>
      </c>
    </row>
    <row r="74" spans="1:8" x14ac:dyDescent="0.25">
      <c r="A74" s="97"/>
      <c r="B74" s="106"/>
      <c r="C74" s="107" t="str">
        <f t="shared" si="5"/>
        <v>REVISED</v>
      </c>
      <c r="D74" s="107" t="str">
        <f t="shared" si="5"/>
        <v>ACTUAL</v>
      </c>
      <c r="E74" s="107" t="str">
        <f t="shared" si="5"/>
        <v>ADOPTED</v>
      </c>
      <c r="F74" s="107" t="str">
        <f t="shared" si="5"/>
        <v>ACTUAL</v>
      </c>
      <c r="G74" s="107" t="str">
        <f t="shared" si="5"/>
        <v>REVISED</v>
      </c>
      <c r="H74" s="107" t="str">
        <f t="shared" si="5"/>
        <v>PROPOSED</v>
      </c>
    </row>
    <row r="75" spans="1:8" ht="15.75" thickBot="1" x14ac:dyDescent="0.3">
      <c r="A75" s="97"/>
      <c r="B75" s="108" t="s">
        <v>495</v>
      </c>
      <c r="C75" s="109"/>
      <c r="D75" s="109"/>
      <c r="E75" s="109" t="str">
        <f>E7</f>
        <v>BUDGET</v>
      </c>
      <c r="F75" s="109" t="str">
        <f>F7</f>
        <v>SIX MONTHS</v>
      </c>
      <c r="G75" s="109" t="str">
        <f>G7</f>
        <v>BUDGET</v>
      </c>
      <c r="H75" s="109" t="str">
        <f>H7</f>
        <v>BUDGET</v>
      </c>
    </row>
    <row r="76" spans="1:8" ht="15.75" thickTop="1" x14ac:dyDescent="0.25">
      <c r="A76" s="97"/>
      <c r="B76" s="97" t="s">
        <v>496</v>
      </c>
      <c r="C76" s="59">
        <f>C17</f>
        <v>59150</v>
      </c>
      <c r="D76" s="59">
        <f t="shared" ref="D76:H76" si="6">D17</f>
        <v>47844.91</v>
      </c>
      <c r="E76" s="59">
        <f t="shared" si="6"/>
        <v>69049</v>
      </c>
      <c r="F76" s="59">
        <f t="shared" si="6"/>
        <v>30097.919999999995</v>
      </c>
      <c r="G76" s="59">
        <f t="shared" si="6"/>
        <v>73966</v>
      </c>
      <c r="H76" s="59">
        <f t="shared" si="6"/>
        <v>80003</v>
      </c>
    </row>
    <row r="77" spans="1:8" x14ac:dyDescent="0.25">
      <c r="A77" s="97"/>
      <c r="B77" s="97" t="s">
        <v>497</v>
      </c>
      <c r="C77" s="59">
        <f>C25</f>
        <v>13543</v>
      </c>
      <c r="D77" s="59">
        <f t="shared" ref="D77:H77" si="7">D25</f>
        <v>39185.040000000001</v>
      </c>
      <c r="E77" s="59">
        <f t="shared" si="7"/>
        <v>21200</v>
      </c>
      <c r="F77" s="59">
        <f t="shared" si="7"/>
        <v>12107.17</v>
      </c>
      <c r="G77" s="59">
        <f t="shared" si="7"/>
        <v>31521</v>
      </c>
      <c r="H77" s="59">
        <f t="shared" si="7"/>
        <v>21500</v>
      </c>
    </row>
    <row r="78" spans="1:8" x14ac:dyDescent="0.25">
      <c r="A78" s="97"/>
      <c r="B78" s="97" t="s">
        <v>498</v>
      </c>
      <c r="C78" s="59">
        <f>C27</f>
        <v>500</v>
      </c>
      <c r="D78" s="59">
        <f t="shared" ref="D78:H78" si="8">D27</f>
        <v>169.58</v>
      </c>
      <c r="E78" s="59">
        <f t="shared" si="8"/>
        <v>500</v>
      </c>
      <c r="F78" s="59">
        <f t="shared" si="8"/>
        <v>397.08</v>
      </c>
      <c r="G78" s="59">
        <f t="shared" si="8"/>
        <v>500</v>
      </c>
      <c r="H78" s="59">
        <f t="shared" si="8"/>
        <v>600</v>
      </c>
    </row>
    <row r="79" spans="1:8" x14ac:dyDescent="0.25">
      <c r="A79" s="97"/>
      <c r="B79" s="97" t="s">
        <v>499</v>
      </c>
      <c r="C79" s="59">
        <f>C37</f>
        <v>47543</v>
      </c>
      <c r="D79" s="59">
        <f t="shared" ref="D79:H79" si="9">D37</f>
        <v>48548.480000000003</v>
      </c>
      <c r="E79" s="59">
        <f t="shared" si="9"/>
        <v>48073</v>
      </c>
      <c r="F79" s="59">
        <f t="shared" si="9"/>
        <v>16925.68</v>
      </c>
      <c r="G79" s="59">
        <f t="shared" si="9"/>
        <v>57586</v>
      </c>
      <c r="H79" s="59">
        <f t="shared" si="9"/>
        <v>48354</v>
      </c>
    </row>
    <row r="80" spans="1:8" ht="15.75" thickBot="1" x14ac:dyDescent="0.3">
      <c r="A80" s="97"/>
      <c r="B80" s="97" t="s">
        <v>1130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</row>
    <row r="81" spans="1:8" ht="16.5" thickTop="1" thickBot="1" x14ac:dyDescent="0.3">
      <c r="A81" s="97"/>
      <c r="B81" s="110" t="s">
        <v>31</v>
      </c>
      <c r="C81" s="214">
        <f>SUM(C76:C80)</f>
        <v>120736</v>
      </c>
      <c r="D81" s="214">
        <f t="shared" ref="D81:H81" si="10">SUM(D76:D80)</f>
        <v>135748.01</v>
      </c>
      <c r="E81" s="214">
        <f t="shared" si="10"/>
        <v>138822</v>
      </c>
      <c r="F81" s="214">
        <f t="shared" si="10"/>
        <v>59527.85</v>
      </c>
      <c r="G81" s="214">
        <f t="shared" si="10"/>
        <v>163573</v>
      </c>
      <c r="H81" s="214">
        <f t="shared" si="10"/>
        <v>150457</v>
      </c>
    </row>
    <row r="82" spans="1:8" ht="16.5" thickTop="1" thickBot="1" x14ac:dyDescent="0.3">
      <c r="A82" s="97"/>
      <c r="B82" s="97"/>
      <c r="C82" s="100"/>
      <c r="D82" s="100"/>
      <c r="E82" s="100"/>
      <c r="F82" s="100"/>
      <c r="G82" s="101"/>
      <c r="H82" s="101"/>
    </row>
    <row r="83" spans="1:8" ht="16.5" thickTop="1" thickBot="1" x14ac:dyDescent="0.3">
      <c r="A83" s="154" t="s">
        <v>502</v>
      </c>
      <c r="B83" s="155"/>
      <c r="C83" s="155"/>
      <c r="D83" s="155"/>
      <c r="E83" s="155"/>
      <c r="F83" s="155"/>
      <c r="G83" s="155"/>
      <c r="H83" s="156"/>
    </row>
    <row r="84" spans="1:8" ht="15.75" thickTop="1" x14ac:dyDescent="0.25">
      <c r="A84" s="97"/>
      <c r="B84" s="112"/>
      <c r="C84" s="107"/>
      <c r="D84" s="107" t="s">
        <v>472</v>
      </c>
      <c r="E84" s="107" t="s">
        <v>472</v>
      </c>
      <c r="F84" s="107" t="s">
        <v>472</v>
      </c>
      <c r="G84" s="113" t="s">
        <v>503</v>
      </c>
      <c r="H84" s="113" t="s">
        <v>509</v>
      </c>
    </row>
    <row r="85" spans="1:8" ht="15.75" thickBot="1" x14ac:dyDescent="0.3">
      <c r="A85" s="97"/>
      <c r="B85" s="114"/>
      <c r="C85" s="181"/>
      <c r="D85" s="255">
        <f>'[17]23-18-10'!D47</f>
        <v>2022</v>
      </c>
      <c r="E85" s="255">
        <f>'[17]23-18-10'!E47</f>
        <v>2023</v>
      </c>
      <c r="F85" s="255">
        <f>'[17]23-18-10'!F47</f>
        <v>2024</v>
      </c>
      <c r="G85" s="255">
        <f>'[17]23-18-10'!G47</f>
        <v>2025</v>
      </c>
      <c r="H85" s="255">
        <f>'[17]23-18-10'!H47</f>
        <v>2026</v>
      </c>
    </row>
    <row r="86" spans="1:8" ht="15.75" thickTop="1" x14ac:dyDescent="0.25">
      <c r="A86" s="97"/>
      <c r="B86" s="97" t="s">
        <v>1131</v>
      </c>
      <c r="C86" s="100"/>
      <c r="D86" s="256">
        <v>740</v>
      </c>
      <c r="E86" s="256">
        <v>740</v>
      </c>
      <c r="F86" s="256">
        <v>740</v>
      </c>
      <c r="G86" s="256">
        <v>740</v>
      </c>
      <c r="H86" s="256">
        <v>740</v>
      </c>
    </row>
    <row r="87" spans="1:8" x14ac:dyDescent="0.25">
      <c r="A87" s="97"/>
      <c r="B87" s="97" t="s">
        <v>1132</v>
      </c>
      <c r="C87" s="100"/>
      <c r="D87" s="256">
        <v>125</v>
      </c>
      <c r="E87" s="256">
        <v>125</v>
      </c>
      <c r="F87" s="256">
        <v>125</v>
      </c>
      <c r="G87" s="256">
        <v>125</v>
      </c>
      <c r="H87" s="256">
        <v>125</v>
      </c>
    </row>
    <row r="88" spans="1:8" x14ac:dyDescent="0.25">
      <c r="A88" s="97"/>
      <c r="B88" s="97" t="s">
        <v>1133</v>
      </c>
      <c r="C88" s="100"/>
      <c r="D88" s="256">
        <v>4800</v>
      </c>
      <c r="E88" s="256">
        <v>4800</v>
      </c>
      <c r="F88" s="256">
        <v>4800</v>
      </c>
      <c r="G88" s="256">
        <v>4800</v>
      </c>
      <c r="H88" s="256">
        <v>4800</v>
      </c>
    </row>
    <row r="89" spans="1:8" x14ac:dyDescent="0.25">
      <c r="A89" s="97"/>
      <c r="B89" s="97" t="s">
        <v>1134</v>
      </c>
      <c r="C89" s="100"/>
      <c r="D89" s="256">
        <v>180</v>
      </c>
      <c r="E89" s="256">
        <v>180</v>
      </c>
      <c r="F89" s="256">
        <v>180</v>
      </c>
      <c r="G89" s="256">
        <v>180</v>
      </c>
      <c r="H89" s="256">
        <v>180</v>
      </c>
    </row>
    <row r="90" spans="1:8" x14ac:dyDescent="0.25">
      <c r="A90" s="97"/>
      <c r="B90" s="97" t="s">
        <v>1135</v>
      </c>
      <c r="C90" s="100"/>
      <c r="D90" s="256">
        <v>300</v>
      </c>
      <c r="E90" s="256">
        <v>300</v>
      </c>
      <c r="F90" s="256">
        <v>300</v>
      </c>
      <c r="G90" s="256">
        <v>300</v>
      </c>
      <c r="H90" s="256">
        <v>300</v>
      </c>
    </row>
    <row r="91" spans="1:8" ht="15.75" thickBot="1" x14ac:dyDescent="0.3">
      <c r="A91" s="97"/>
      <c r="B91" s="97"/>
      <c r="C91" s="100"/>
      <c r="D91" s="100"/>
      <c r="E91" s="100"/>
      <c r="F91" s="100"/>
      <c r="G91" s="101"/>
      <c r="H91" s="101"/>
    </row>
    <row r="92" spans="1:8" ht="16.5" thickTop="1" thickBot="1" x14ac:dyDescent="0.3">
      <c r="A92" s="154" t="s">
        <v>505</v>
      </c>
      <c r="B92" s="155"/>
      <c r="C92" s="155"/>
      <c r="D92" s="155"/>
      <c r="E92" s="155"/>
      <c r="F92" s="155"/>
      <c r="G92" s="155"/>
      <c r="H92" s="156"/>
    </row>
    <row r="93" spans="1:8" ht="15.75" thickTop="1" x14ac:dyDescent="0.25">
      <c r="A93" s="97"/>
      <c r="B93" s="136"/>
      <c r="C93" s="107"/>
      <c r="D93" s="107" t="s">
        <v>472</v>
      </c>
      <c r="E93" s="113" t="s">
        <v>472</v>
      </c>
      <c r="F93" s="113" t="s">
        <v>472</v>
      </c>
      <c r="G93" s="113" t="str">
        <f>G84</f>
        <v>BUDGETED</v>
      </c>
      <c r="H93" s="113" t="str">
        <f>H74</f>
        <v>PROPOSED</v>
      </c>
    </row>
    <row r="94" spans="1:8" ht="15.75" thickBot="1" x14ac:dyDescent="0.3">
      <c r="A94" s="97"/>
      <c r="B94" s="143" t="str">
        <f>'[17]23-18-10'!B56</f>
        <v>POSITION</v>
      </c>
      <c r="C94" s="181"/>
      <c r="D94" s="255">
        <f>'[17]23-18-10'!D47</f>
        <v>2022</v>
      </c>
      <c r="E94" s="255">
        <f>'[17]23-18-10'!E47</f>
        <v>2023</v>
      </c>
      <c r="F94" s="255">
        <f>'[17]23-18-10'!F47</f>
        <v>2024</v>
      </c>
      <c r="G94" s="255">
        <f>'[17]23-18-10'!G47</f>
        <v>2025</v>
      </c>
      <c r="H94" s="255">
        <f>'[17]23-18-10'!H47</f>
        <v>2026</v>
      </c>
    </row>
    <row r="95" spans="1:8" ht="15.75" thickTop="1" x14ac:dyDescent="0.25">
      <c r="A95" s="97"/>
      <c r="B95" s="97" t="s">
        <v>1136</v>
      </c>
      <c r="C95" s="100"/>
      <c r="D95" s="100"/>
      <c r="E95" s="100"/>
      <c r="F95" s="101"/>
      <c r="G95" s="101"/>
      <c r="H95" s="101"/>
    </row>
    <row r="96" spans="1:8" x14ac:dyDescent="0.25">
      <c r="A96" s="97"/>
      <c r="B96" s="119" t="str">
        <f>'[17]23-18-10'!B59</f>
        <v>GOLF SHOP MANAGER</v>
      </c>
      <c r="C96" s="100"/>
      <c r="D96" s="223">
        <v>0</v>
      </c>
      <c r="E96" s="223">
        <v>0</v>
      </c>
      <c r="F96" s="223">
        <v>0</v>
      </c>
      <c r="G96" s="223">
        <v>0</v>
      </c>
      <c r="H96" s="223">
        <v>0</v>
      </c>
    </row>
    <row r="97" spans="1:8" x14ac:dyDescent="0.25">
      <c r="A97" s="97"/>
      <c r="B97" s="97" t="s">
        <v>1137</v>
      </c>
      <c r="C97" s="100"/>
      <c r="D97" s="223">
        <v>1</v>
      </c>
      <c r="E97" s="223">
        <v>1</v>
      </c>
      <c r="F97" s="223">
        <v>0</v>
      </c>
      <c r="G97" s="223">
        <v>1</v>
      </c>
      <c r="H97" s="223">
        <v>1</v>
      </c>
    </row>
    <row r="98" spans="1:8" ht="15.75" thickBot="1" x14ac:dyDescent="0.3">
      <c r="A98" s="97"/>
      <c r="B98" s="135" t="s">
        <v>1138</v>
      </c>
      <c r="C98" s="224"/>
      <c r="D98" s="224">
        <v>2</v>
      </c>
      <c r="E98" s="224">
        <v>2</v>
      </c>
      <c r="F98" s="224">
        <v>2</v>
      </c>
      <c r="G98" s="224">
        <v>2</v>
      </c>
      <c r="H98" s="224">
        <v>2</v>
      </c>
    </row>
    <row r="99" spans="1:8" ht="15.75" thickTop="1" x14ac:dyDescent="0.25">
      <c r="A99" s="97"/>
      <c r="B99" s="97" t="s">
        <v>1139</v>
      </c>
      <c r="C99" s="100"/>
      <c r="D99" s="223">
        <f>SUM(D96:D98)</f>
        <v>3</v>
      </c>
      <c r="E99" s="223">
        <f>SUM(E96:E98)</f>
        <v>3</v>
      </c>
      <c r="F99" s="223">
        <f>SUM(F96:F98)</f>
        <v>2</v>
      </c>
      <c r="G99" s="223">
        <f>SUM(G96:G98)</f>
        <v>3</v>
      </c>
      <c r="H99" s="223">
        <f>SUM(H96:H98)</f>
        <v>3</v>
      </c>
    </row>
  </sheetData>
  <mergeCells count="3">
    <mergeCell ref="A1:H1"/>
    <mergeCell ref="A2:H2"/>
    <mergeCell ref="A3:H3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81C55-21C1-48FD-85CA-9D3EFD8A4B1B}">
  <dimension ref="A1:H109"/>
  <sheetViews>
    <sheetView workbookViewId="0">
      <selection activeCell="N31" sqref="N31"/>
    </sheetView>
  </sheetViews>
  <sheetFormatPr defaultRowHeight="15" x14ac:dyDescent="0.25"/>
  <cols>
    <col min="1" max="1" width="15" customWidth="1"/>
    <col min="2" max="2" width="32.28515625" customWidth="1"/>
    <col min="4" max="4" width="9.28515625" customWidth="1"/>
    <col min="5" max="5" width="9.5703125" bestFit="1" customWidth="1"/>
    <col min="6" max="6" width="11.28515625" bestFit="1" customWidth="1"/>
    <col min="7" max="7" width="9.7109375" bestFit="1" customWidth="1"/>
    <col min="8" max="8" width="10.28515625" bestFit="1" customWidth="1"/>
  </cols>
  <sheetData>
    <row r="1" spans="1:8" s="191" customFormat="1" ht="12.75" x14ac:dyDescent="0.2">
      <c r="A1" s="161" t="s">
        <v>0</v>
      </c>
      <c r="B1" s="161"/>
      <c r="C1" s="161"/>
      <c r="D1" s="161"/>
      <c r="E1" s="161"/>
      <c r="F1" s="161"/>
      <c r="G1" s="161"/>
      <c r="H1" s="161"/>
    </row>
    <row r="2" spans="1:8" s="191" customFormat="1" ht="12.75" x14ac:dyDescent="0.2">
      <c r="A2" s="161" t="s">
        <v>483</v>
      </c>
      <c r="B2" s="161"/>
      <c r="C2" s="161"/>
      <c r="D2" s="161"/>
      <c r="E2" s="161"/>
      <c r="F2" s="161"/>
      <c r="G2" s="161"/>
      <c r="H2" s="161"/>
    </row>
    <row r="3" spans="1:8" s="191" customFormat="1" ht="12.75" x14ac:dyDescent="0.2">
      <c r="A3" s="161" t="s">
        <v>1140</v>
      </c>
      <c r="B3" s="161"/>
      <c r="C3" s="161"/>
      <c r="D3" s="161"/>
      <c r="E3" s="161"/>
      <c r="F3" s="161"/>
      <c r="G3" s="161"/>
      <c r="H3" s="161"/>
    </row>
    <row r="4" spans="1:8" s="191" customFormat="1" ht="12.75" x14ac:dyDescent="0.2">
      <c r="A4" s="257"/>
      <c r="B4" s="257"/>
      <c r="C4" s="82"/>
      <c r="D4" s="82"/>
      <c r="E4" s="82"/>
      <c r="F4" s="82"/>
      <c r="G4" s="82"/>
      <c r="H4" s="82"/>
    </row>
    <row r="5" spans="1:8" x14ac:dyDescent="0.25">
      <c r="A5" s="173" t="s">
        <v>2</v>
      </c>
      <c r="B5" s="173" t="s">
        <v>3</v>
      </c>
      <c r="C5" s="172" t="s">
        <v>469</v>
      </c>
      <c r="D5" s="172" t="s">
        <v>469</v>
      </c>
      <c r="E5" s="172" t="s">
        <v>470</v>
      </c>
      <c r="F5" s="172" t="s">
        <v>470</v>
      </c>
      <c r="G5" s="172" t="s">
        <v>470</v>
      </c>
      <c r="H5" s="172" t="s">
        <v>55</v>
      </c>
    </row>
    <row r="6" spans="1:8" x14ac:dyDescent="0.25">
      <c r="A6" s="173" t="s">
        <v>4</v>
      </c>
      <c r="B6" s="173"/>
      <c r="C6" s="172" t="s">
        <v>471</v>
      </c>
      <c r="D6" s="172" t="s">
        <v>472</v>
      </c>
      <c r="E6" s="172" t="s">
        <v>473</v>
      </c>
      <c r="F6" s="172" t="s">
        <v>472</v>
      </c>
      <c r="G6" s="172" t="s">
        <v>471</v>
      </c>
      <c r="H6" s="173" t="s">
        <v>474</v>
      </c>
    </row>
    <row r="7" spans="1:8" ht="15.75" thickBot="1" x14ac:dyDescent="0.3">
      <c r="A7" s="173" t="s">
        <v>5</v>
      </c>
      <c r="B7" s="173"/>
      <c r="C7" s="174" t="s">
        <v>11</v>
      </c>
      <c r="D7" s="174"/>
      <c r="E7" s="174" t="s">
        <v>14</v>
      </c>
      <c r="F7" s="174" t="s">
        <v>475</v>
      </c>
      <c r="G7" s="174" t="s">
        <v>14</v>
      </c>
      <c r="H7" s="174" t="s">
        <v>14</v>
      </c>
    </row>
    <row r="8" spans="1:8" ht="15.75" thickTop="1" x14ac:dyDescent="0.25">
      <c r="A8" s="36" t="s">
        <v>1141</v>
      </c>
      <c r="B8" s="36" t="s">
        <v>307</v>
      </c>
      <c r="C8" s="42">
        <v>148435</v>
      </c>
      <c r="D8" s="42">
        <v>142359.62</v>
      </c>
      <c r="E8" s="42">
        <v>153483</v>
      </c>
      <c r="F8" s="42">
        <v>67279.44</v>
      </c>
      <c r="G8" s="42">
        <v>142494</v>
      </c>
      <c r="H8" s="42">
        <v>160518</v>
      </c>
    </row>
    <row r="9" spans="1:8" x14ac:dyDescent="0.25">
      <c r="A9" s="73" t="s">
        <v>1142</v>
      </c>
      <c r="B9" s="73" t="s">
        <v>308</v>
      </c>
      <c r="C9" s="212">
        <v>8000</v>
      </c>
      <c r="D9" s="43">
        <v>6404.07</v>
      </c>
      <c r="E9" s="43">
        <v>8000</v>
      </c>
      <c r="F9" s="43">
        <v>1184.77</v>
      </c>
      <c r="G9" s="43">
        <v>7600</v>
      </c>
      <c r="H9" s="212">
        <v>6000</v>
      </c>
    </row>
    <row r="10" spans="1:8" x14ac:dyDescent="0.25">
      <c r="A10" s="73" t="s">
        <v>1143</v>
      </c>
      <c r="B10" s="73" t="s">
        <v>309</v>
      </c>
      <c r="C10" s="212">
        <v>1200</v>
      </c>
      <c r="D10" s="43">
        <v>1369.02</v>
      </c>
      <c r="E10" s="43">
        <v>1200</v>
      </c>
      <c r="F10" s="43">
        <v>1050.76</v>
      </c>
      <c r="G10" s="43">
        <v>1600</v>
      </c>
      <c r="H10" s="212">
        <v>2000</v>
      </c>
    </row>
    <row r="11" spans="1:8" x14ac:dyDescent="0.25">
      <c r="A11" s="73" t="s">
        <v>1144</v>
      </c>
      <c r="B11" s="73" t="s">
        <v>315</v>
      </c>
      <c r="C11" s="212">
        <v>516</v>
      </c>
      <c r="D11" s="212">
        <v>364.99</v>
      </c>
      <c r="E11" s="212">
        <v>620</v>
      </c>
      <c r="F11" s="212">
        <v>296.45999999999998</v>
      </c>
      <c r="G11" s="212">
        <v>618</v>
      </c>
      <c r="H11" s="212">
        <v>620</v>
      </c>
    </row>
    <row r="12" spans="1:8" x14ac:dyDescent="0.25">
      <c r="A12" s="73" t="s">
        <v>1145</v>
      </c>
      <c r="B12" s="73" t="s">
        <v>310</v>
      </c>
      <c r="C12" s="212">
        <v>3090</v>
      </c>
      <c r="D12" s="43">
        <v>3090</v>
      </c>
      <c r="E12" s="43">
        <v>1140</v>
      </c>
      <c r="F12" s="43">
        <v>780</v>
      </c>
      <c r="G12" s="43">
        <v>780</v>
      </c>
      <c r="H12" s="212">
        <v>900</v>
      </c>
    </row>
    <row r="13" spans="1:8" x14ac:dyDescent="0.25">
      <c r="A13" s="73" t="s">
        <v>1146</v>
      </c>
      <c r="B13" s="73" t="s">
        <v>311</v>
      </c>
      <c r="C13" s="212">
        <v>21161</v>
      </c>
      <c r="D13" s="43">
        <v>20166.02</v>
      </c>
      <c r="E13" s="43">
        <v>22003</v>
      </c>
      <c r="F13" s="43">
        <v>9417.94</v>
      </c>
      <c r="G13" s="43">
        <v>20490</v>
      </c>
      <c r="H13" s="212">
        <v>22819</v>
      </c>
    </row>
    <row r="14" spans="1:8" x14ac:dyDescent="0.25">
      <c r="A14" s="73" t="s">
        <v>1147</v>
      </c>
      <c r="B14" s="73" t="s">
        <v>312</v>
      </c>
      <c r="C14" s="212">
        <v>12205</v>
      </c>
      <c r="D14" s="43">
        <v>11556.86</v>
      </c>
      <c r="E14" s="43">
        <v>12580</v>
      </c>
      <c r="F14" s="43">
        <v>5270.89</v>
      </c>
      <c r="G14" s="43">
        <v>11550</v>
      </c>
      <c r="H14" s="212">
        <v>13008</v>
      </c>
    </row>
    <row r="15" spans="1:8" x14ac:dyDescent="0.25">
      <c r="A15" s="73" t="s">
        <v>1148</v>
      </c>
      <c r="B15" s="73" t="s">
        <v>314</v>
      </c>
      <c r="C15" s="212">
        <v>3169</v>
      </c>
      <c r="D15" s="212">
        <v>2970.94</v>
      </c>
      <c r="E15" s="212">
        <v>2434</v>
      </c>
      <c r="F15" s="212">
        <v>1766.19</v>
      </c>
      <c r="G15" s="212">
        <v>2987</v>
      </c>
      <c r="H15" s="212">
        <v>1649</v>
      </c>
    </row>
    <row r="16" spans="1:8" x14ac:dyDescent="0.25">
      <c r="A16" s="73" t="s">
        <v>1149</v>
      </c>
      <c r="B16" s="73" t="s">
        <v>313</v>
      </c>
      <c r="C16" s="212">
        <v>31876</v>
      </c>
      <c r="D16" s="43">
        <v>29642.42</v>
      </c>
      <c r="E16" s="43">
        <v>35579</v>
      </c>
      <c r="F16" s="43">
        <v>25997.52</v>
      </c>
      <c r="G16" s="43">
        <v>35579</v>
      </c>
      <c r="H16" s="212">
        <v>40360</v>
      </c>
    </row>
    <row r="17" spans="1:8" x14ac:dyDescent="0.25">
      <c r="A17" s="27"/>
      <c r="B17" s="27" t="s">
        <v>6</v>
      </c>
      <c r="C17" s="44">
        <f t="shared" ref="C17:H17" si="0">SUM(C8:C16)</f>
        <v>229652</v>
      </c>
      <c r="D17" s="44">
        <f t="shared" si="0"/>
        <v>217923.93999999994</v>
      </c>
      <c r="E17" s="44">
        <f t="shared" si="0"/>
        <v>237039</v>
      </c>
      <c r="F17" s="44">
        <f t="shared" si="0"/>
        <v>113043.97000000002</v>
      </c>
      <c r="G17" s="44">
        <f t="shared" si="0"/>
        <v>223698</v>
      </c>
      <c r="H17" s="44">
        <f t="shared" si="0"/>
        <v>247874</v>
      </c>
    </row>
    <row r="18" spans="1:8" x14ac:dyDescent="0.25">
      <c r="A18" s="73" t="s">
        <v>1150</v>
      </c>
      <c r="B18" s="73" t="s">
        <v>327</v>
      </c>
      <c r="C18" s="212">
        <v>300</v>
      </c>
      <c r="D18" s="212">
        <v>76.63</v>
      </c>
      <c r="E18" s="212">
        <v>400</v>
      </c>
      <c r="F18" s="43">
        <v>151.16999999999999</v>
      </c>
      <c r="G18" s="43">
        <v>400</v>
      </c>
      <c r="H18" s="212">
        <v>400</v>
      </c>
    </row>
    <row r="19" spans="1:8" x14ac:dyDescent="0.25">
      <c r="A19" s="73" t="s">
        <v>1151</v>
      </c>
      <c r="B19" s="73" t="s">
        <v>329</v>
      </c>
      <c r="C19" s="212">
        <v>13000</v>
      </c>
      <c r="D19" s="212">
        <v>11979.6</v>
      </c>
      <c r="E19" s="212">
        <v>15000</v>
      </c>
      <c r="F19" s="43">
        <v>3132.49</v>
      </c>
      <c r="G19" s="43">
        <v>12500</v>
      </c>
      <c r="H19" s="212">
        <v>15000</v>
      </c>
    </row>
    <row r="20" spans="1:8" x14ac:dyDescent="0.25">
      <c r="A20" s="73" t="s">
        <v>1152</v>
      </c>
      <c r="B20" s="73" t="s">
        <v>330</v>
      </c>
      <c r="C20" s="212">
        <v>250</v>
      </c>
      <c r="D20" s="212">
        <v>148.58000000000001</v>
      </c>
      <c r="E20" s="43">
        <v>250</v>
      </c>
      <c r="F20" s="43">
        <v>226.31</v>
      </c>
      <c r="G20" s="43">
        <v>250</v>
      </c>
      <c r="H20" s="212">
        <v>400</v>
      </c>
    </row>
    <row r="21" spans="1:8" x14ac:dyDescent="0.25">
      <c r="A21" s="73" t="s">
        <v>1153</v>
      </c>
      <c r="B21" s="73" t="s">
        <v>331</v>
      </c>
      <c r="C21" s="212">
        <v>300</v>
      </c>
      <c r="D21" s="43">
        <v>0</v>
      </c>
      <c r="E21" s="43">
        <v>300</v>
      </c>
      <c r="F21" s="43">
        <v>17.98</v>
      </c>
      <c r="G21" s="43">
        <v>300</v>
      </c>
      <c r="H21" s="212">
        <v>300</v>
      </c>
    </row>
    <row r="22" spans="1:8" x14ac:dyDescent="0.25">
      <c r="A22" s="73" t="s">
        <v>1154</v>
      </c>
      <c r="B22" s="73" t="s">
        <v>333</v>
      </c>
      <c r="C22" s="212">
        <v>19000</v>
      </c>
      <c r="D22" s="212">
        <v>19841.8</v>
      </c>
      <c r="E22" s="212">
        <v>20000</v>
      </c>
      <c r="F22" s="212">
        <v>3263.3</v>
      </c>
      <c r="G22" s="212">
        <v>20000</v>
      </c>
      <c r="H22" s="212">
        <v>20000</v>
      </c>
    </row>
    <row r="23" spans="1:8" x14ac:dyDescent="0.25">
      <c r="A23" s="73" t="s">
        <v>1155</v>
      </c>
      <c r="B23" s="73" t="s">
        <v>337</v>
      </c>
      <c r="C23" s="212">
        <v>800</v>
      </c>
      <c r="D23" s="212">
        <v>816.79</v>
      </c>
      <c r="E23" s="212">
        <v>800</v>
      </c>
      <c r="F23" s="43">
        <v>781.67</v>
      </c>
      <c r="G23" s="43">
        <v>800</v>
      </c>
      <c r="H23" s="212">
        <v>800</v>
      </c>
    </row>
    <row r="24" spans="1:8" x14ac:dyDescent="0.25">
      <c r="A24" s="27"/>
      <c r="B24" s="27" t="s">
        <v>7</v>
      </c>
      <c r="C24" s="44">
        <f>SUM(C18:C23)</f>
        <v>33650</v>
      </c>
      <c r="D24" s="44">
        <f t="shared" ref="D24:H24" si="1">SUM(D18:D23)</f>
        <v>32863.4</v>
      </c>
      <c r="E24" s="44">
        <f t="shared" si="1"/>
        <v>36750</v>
      </c>
      <c r="F24" s="44">
        <f t="shared" si="1"/>
        <v>7572.92</v>
      </c>
      <c r="G24" s="44">
        <f t="shared" si="1"/>
        <v>34250</v>
      </c>
      <c r="H24" s="44">
        <f t="shared" si="1"/>
        <v>36900</v>
      </c>
    </row>
    <row r="25" spans="1:8" x14ac:dyDescent="0.25">
      <c r="A25" s="73" t="s">
        <v>1156</v>
      </c>
      <c r="B25" s="73" t="s">
        <v>345</v>
      </c>
      <c r="C25" s="212">
        <v>350</v>
      </c>
      <c r="D25" s="212">
        <v>56.98</v>
      </c>
      <c r="E25" s="43">
        <v>350</v>
      </c>
      <c r="F25" s="43">
        <v>0</v>
      </c>
      <c r="G25" s="43">
        <v>350</v>
      </c>
      <c r="H25" s="212">
        <v>350</v>
      </c>
    </row>
    <row r="26" spans="1:8" x14ac:dyDescent="0.25">
      <c r="A26" s="73" t="s">
        <v>1157</v>
      </c>
      <c r="B26" s="73" t="s">
        <v>1158</v>
      </c>
      <c r="C26" s="212">
        <v>3500</v>
      </c>
      <c r="D26" s="212">
        <v>3505.59</v>
      </c>
      <c r="E26" s="212">
        <v>3500</v>
      </c>
      <c r="F26" s="212">
        <v>2236.08</v>
      </c>
      <c r="G26" s="212">
        <v>3500</v>
      </c>
      <c r="H26" s="212">
        <v>3500</v>
      </c>
    </row>
    <row r="27" spans="1:8" x14ac:dyDescent="0.25">
      <c r="A27" s="73" t="s">
        <v>1159</v>
      </c>
      <c r="B27" s="73" t="s">
        <v>346</v>
      </c>
      <c r="C27" s="212">
        <v>10000</v>
      </c>
      <c r="D27" s="212">
        <v>10135.620000000001</v>
      </c>
      <c r="E27" s="212">
        <v>3108</v>
      </c>
      <c r="F27" s="43">
        <v>3083.54</v>
      </c>
      <c r="G27" s="43">
        <v>4000</v>
      </c>
      <c r="H27" s="212">
        <v>3200</v>
      </c>
    </row>
    <row r="28" spans="1:8" x14ac:dyDescent="0.25">
      <c r="A28" s="73" t="s">
        <v>1160</v>
      </c>
      <c r="B28" s="73" t="s">
        <v>347</v>
      </c>
      <c r="C28" s="212">
        <v>400</v>
      </c>
      <c r="D28" s="212">
        <v>159.26</v>
      </c>
      <c r="E28" s="212">
        <v>400</v>
      </c>
      <c r="F28" s="212">
        <v>224</v>
      </c>
      <c r="G28" s="43">
        <v>400</v>
      </c>
      <c r="H28" s="212">
        <v>200</v>
      </c>
    </row>
    <row r="29" spans="1:8" x14ac:dyDescent="0.25">
      <c r="A29" s="73" t="s">
        <v>1161</v>
      </c>
      <c r="B29" s="73" t="s">
        <v>455</v>
      </c>
      <c r="C29" s="212">
        <v>0</v>
      </c>
      <c r="D29" s="212">
        <v>717.94</v>
      </c>
      <c r="E29" s="212">
        <v>0</v>
      </c>
      <c r="F29" s="212">
        <v>0</v>
      </c>
      <c r="G29" s="43">
        <v>0</v>
      </c>
      <c r="H29" s="212">
        <v>0</v>
      </c>
    </row>
    <row r="30" spans="1:8" x14ac:dyDescent="0.25">
      <c r="A30" s="73" t="s">
        <v>1162</v>
      </c>
      <c r="B30" s="73" t="s">
        <v>1163</v>
      </c>
      <c r="C30" s="212">
        <v>5000</v>
      </c>
      <c r="D30" s="212">
        <v>5254.67</v>
      </c>
      <c r="E30" s="43">
        <v>5000</v>
      </c>
      <c r="F30" s="43">
        <v>1210.1500000000001</v>
      </c>
      <c r="G30" s="43">
        <v>5000</v>
      </c>
      <c r="H30" s="212">
        <v>5000</v>
      </c>
    </row>
    <row r="31" spans="1:8" x14ac:dyDescent="0.25">
      <c r="A31" s="73" t="s">
        <v>1164</v>
      </c>
      <c r="B31" s="73" t="s">
        <v>458</v>
      </c>
      <c r="C31" s="212">
        <v>1000</v>
      </c>
      <c r="D31" s="212">
        <v>328</v>
      </c>
      <c r="E31" s="43">
        <v>1000</v>
      </c>
      <c r="F31" s="43">
        <v>199.2</v>
      </c>
      <c r="G31" s="43">
        <v>1000</v>
      </c>
      <c r="H31" s="212">
        <v>1000</v>
      </c>
    </row>
    <row r="32" spans="1:8" x14ac:dyDescent="0.25">
      <c r="A32" s="27"/>
      <c r="B32" s="27" t="s">
        <v>8</v>
      </c>
      <c r="C32" s="44">
        <f>SUM(C25:C31)</f>
        <v>20250</v>
      </c>
      <c r="D32" s="44">
        <f t="shared" ref="D32:H32" si="2">SUM(D25:D31)</f>
        <v>20158.060000000001</v>
      </c>
      <c r="E32" s="44">
        <f t="shared" si="2"/>
        <v>13358</v>
      </c>
      <c r="F32" s="44">
        <f t="shared" si="2"/>
        <v>6952.97</v>
      </c>
      <c r="G32" s="44">
        <f t="shared" si="2"/>
        <v>14250</v>
      </c>
      <c r="H32" s="44">
        <f t="shared" si="2"/>
        <v>13250</v>
      </c>
    </row>
    <row r="33" spans="1:8" x14ac:dyDescent="0.25">
      <c r="A33" s="73" t="s">
        <v>1165</v>
      </c>
      <c r="B33" s="73" t="s">
        <v>367</v>
      </c>
      <c r="C33" s="212">
        <v>600</v>
      </c>
      <c r="D33" s="212">
        <v>775.03</v>
      </c>
      <c r="E33" s="212">
        <v>600</v>
      </c>
      <c r="F33" s="212">
        <v>116.23</v>
      </c>
      <c r="G33" s="212">
        <v>600</v>
      </c>
      <c r="H33" s="212">
        <v>500</v>
      </c>
    </row>
    <row r="34" spans="1:8" x14ac:dyDescent="0.25">
      <c r="A34" s="73" t="s">
        <v>1166</v>
      </c>
      <c r="B34" s="73" t="s">
        <v>368</v>
      </c>
      <c r="C34" s="212">
        <v>3000</v>
      </c>
      <c r="D34" s="212">
        <v>2904.76</v>
      </c>
      <c r="E34" s="212">
        <v>3000</v>
      </c>
      <c r="F34" s="212">
        <v>1322.62</v>
      </c>
      <c r="G34" s="212">
        <v>3000</v>
      </c>
      <c r="H34" s="212">
        <v>3000</v>
      </c>
    </row>
    <row r="35" spans="1:8" x14ac:dyDescent="0.25">
      <c r="A35" s="73" t="s">
        <v>1167</v>
      </c>
      <c r="B35" s="73" t="s">
        <v>369</v>
      </c>
      <c r="C35" s="212">
        <v>250</v>
      </c>
      <c r="D35" s="212">
        <v>604.5</v>
      </c>
      <c r="E35" s="212">
        <v>250</v>
      </c>
      <c r="F35" s="43">
        <v>0</v>
      </c>
      <c r="G35" s="43">
        <v>250</v>
      </c>
      <c r="H35" s="212">
        <v>200</v>
      </c>
    </row>
    <row r="36" spans="1:8" x14ac:dyDescent="0.25">
      <c r="A36" s="73" t="s">
        <v>1168</v>
      </c>
      <c r="B36" s="73" t="s">
        <v>370</v>
      </c>
      <c r="C36" s="212">
        <v>200</v>
      </c>
      <c r="D36" s="212">
        <v>0</v>
      </c>
      <c r="E36" s="212">
        <v>200</v>
      </c>
      <c r="F36" s="43">
        <v>0</v>
      </c>
      <c r="G36" s="43">
        <v>200</v>
      </c>
      <c r="H36" s="212">
        <v>200</v>
      </c>
    </row>
    <row r="37" spans="1:8" x14ac:dyDescent="0.25">
      <c r="A37" s="73" t="s">
        <v>1169</v>
      </c>
      <c r="B37" s="73" t="s">
        <v>371</v>
      </c>
      <c r="C37" s="212">
        <v>7000</v>
      </c>
      <c r="D37" s="43">
        <v>3864.61</v>
      </c>
      <c r="E37" s="43">
        <v>6500</v>
      </c>
      <c r="F37" s="43">
        <v>1176.83</v>
      </c>
      <c r="G37" s="43">
        <v>4000</v>
      </c>
      <c r="H37" s="212">
        <v>6500</v>
      </c>
    </row>
    <row r="38" spans="1:8" x14ac:dyDescent="0.25">
      <c r="A38" s="73" t="s">
        <v>1170</v>
      </c>
      <c r="B38" s="73" t="s">
        <v>372</v>
      </c>
      <c r="C38" s="212">
        <v>300</v>
      </c>
      <c r="D38" s="212">
        <v>0</v>
      </c>
      <c r="E38" s="212">
        <v>300</v>
      </c>
      <c r="F38" s="212">
        <v>0</v>
      </c>
      <c r="G38" s="212">
        <v>300</v>
      </c>
      <c r="H38" s="212">
        <v>300</v>
      </c>
    </row>
    <row r="39" spans="1:8" x14ac:dyDescent="0.25">
      <c r="A39" s="73" t="s">
        <v>1171</v>
      </c>
      <c r="B39" s="73" t="s">
        <v>373</v>
      </c>
      <c r="C39" s="212">
        <v>600</v>
      </c>
      <c r="D39" s="212">
        <v>0</v>
      </c>
      <c r="E39" s="212">
        <v>600</v>
      </c>
      <c r="F39" s="212">
        <v>0</v>
      </c>
      <c r="G39" s="212">
        <v>600</v>
      </c>
      <c r="H39" s="212">
        <v>500</v>
      </c>
    </row>
    <row r="40" spans="1:8" x14ac:dyDescent="0.25">
      <c r="A40" s="73" t="s">
        <v>1172</v>
      </c>
      <c r="B40" s="73" t="s">
        <v>450</v>
      </c>
      <c r="C40" s="212">
        <v>2000</v>
      </c>
      <c r="D40" s="43">
        <v>2487.48</v>
      </c>
      <c r="E40" s="43">
        <v>2020</v>
      </c>
      <c r="F40" s="43">
        <v>2014</v>
      </c>
      <c r="G40" s="43">
        <v>2700</v>
      </c>
      <c r="H40" s="212">
        <v>2700</v>
      </c>
    </row>
    <row r="41" spans="1:8" x14ac:dyDescent="0.25">
      <c r="A41" s="73" t="s">
        <v>1173</v>
      </c>
      <c r="B41" s="73" t="s">
        <v>376</v>
      </c>
      <c r="C41" s="212">
        <v>5044</v>
      </c>
      <c r="D41" s="212">
        <v>4057.35</v>
      </c>
      <c r="E41" s="212">
        <v>5044</v>
      </c>
      <c r="F41" s="212">
        <v>2213</v>
      </c>
      <c r="G41" s="212">
        <v>4200</v>
      </c>
      <c r="H41" s="212">
        <v>5044</v>
      </c>
    </row>
    <row r="42" spans="1:8" x14ac:dyDescent="0.25">
      <c r="A42" s="73" t="s">
        <v>1174</v>
      </c>
      <c r="B42" s="73" t="s">
        <v>377</v>
      </c>
      <c r="C42" s="212">
        <v>2675</v>
      </c>
      <c r="D42" s="43">
        <v>3262.86</v>
      </c>
      <c r="E42" s="43">
        <v>2755</v>
      </c>
      <c r="F42" s="43">
        <v>1454.12</v>
      </c>
      <c r="G42" s="43">
        <v>3263</v>
      </c>
      <c r="H42" s="212">
        <v>3410</v>
      </c>
    </row>
    <row r="43" spans="1:8" x14ac:dyDescent="0.25">
      <c r="A43" s="73" t="s">
        <v>1175</v>
      </c>
      <c r="B43" s="73" t="s">
        <v>378</v>
      </c>
      <c r="C43" s="212">
        <v>100</v>
      </c>
      <c r="D43" s="212">
        <v>83.38</v>
      </c>
      <c r="E43" s="212">
        <v>100</v>
      </c>
      <c r="F43" s="212">
        <v>45.48</v>
      </c>
      <c r="G43" s="212">
        <v>90</v>
      </c>
      <c r="H43" s="212">
        <v>100</v>
      </c>
    </row>
    <row r="44" spans="1:8" x14ac:dyDescent="0.25">
      <c r="A44" s="73" t="s">
        <v>1176</v>
      </c>
      <c r="B44" s="73" t="s">
        <v>379</v>
      </c>
      <c r="C44" s="212">
        <v>500</v>
      </c>
      <c r="D44" s="212">
        <v>601.54</v>
      </c>
      <c r="E44" s="212">
        <v>500</v>
      </c>
      <c r="F44" s="43">
        <v>249.94</v>
      </c>
      <c r="G44" s="43">
        <v>500</v>
      </c>
      <c r="H44" s="212">
        <v>500</v>
      </c>
    </row>
    <row r="45" spans="1:8" x14ac:dyDescent="0.25">
      <c r="A45" s="73" t="s">
        <v>1177</v>
      </c>
      <c r="B45" s="73" t="s">
        <v>381</v>
      </c>
      <c r="C45" s="212">
        <v>1000</v>
      </c>
      <c r="D45" s="212">
        <v>1045.71</v>
      </c>
      <c r="E45" s="212">
        <v>1000</v>
      </c>
      <c r="F45" s="43">
        <v>0</v>
      </c>
      <c r="G45" s="43">
        <v>1000</v>
      </c>
      <c r="H45" s="212">
        <v>1000</v>
      </c>
    </row>
    <row r="46" spans="1:8" x14ac:dyDescent="0.25">
      <c r="A46" s="27"/>
      <c r="B46" s="27" t="s">
        <v>9</v>
      </c>
      <c r="C46" s="44">
        <f>SUM(C33:C45)</f>
        <v>23269</v>
      </c>
      <c r="D46" s="44">
        <f t="shared" ref="D46:H46" si="3">SUM(D33:D45)</f>
        <v>19687.22</v>
      </c>
      <c r="E46" s="44">
        <f t="shared" si="3"/>
        <v>22869</v>
      </c>
      <c r="F46" s="44">
        <f t="shared" si="3"/>
        <v>8592.2199999999993</v>
      </c>
      <c r="G46" s="44">
        <f t="shared" si="3"/>
        <v>20703</v>
      </c>
      <c r="H46" s="44">
        <f t="shared" si="3"/>
        <v>23954</v>
      </c>
    </row>
    <row r="47" spans="1:8" x14ac:dyDescent="0.25">
      <c r="A47" s="73" t="s">
        <v>1178</v>
      </c>
      <c r="B47" s="73" t="s">
        <v>384</v>
      </c>
      <c r="C47" s="43">
        <v>0</v>
      </c>
      <c r="D47" s="43">
        <v>9876.7000000000007</v>
      </c>
      <c r="E47" s="43">
        <v>0</v>
      </c>
      <c r="F47" s="43">
        <v>0</v>
      </c>
      <c r="G47" s="43">
        <v>0</v>
      </c>
      <c r="H47" s="43">
        <v>0</v>
      </c>
    </row>
    <row r="48" spans="1:8" x14ac:dyDescent="0.25">
      <c r="A48" s="27"/>
      <c r="B48" s="27" t="s">
        <v>1179</v>
      </c>
      <c r="C48" s="44">
        <f>SUM(C47)</f>
        <v>0</v>
      </c>
      <c r="D48" s="44">
        <f t="shared" ref="D48:H48" si="4">SUM(D47)</f>
        <v>9876.7000000000007</v>
      </c>
      <c r="E48" s="44">
        <f t="shared" si="4"/>
        <v>0</v>
      </c>
      <c r="F48" s="44">
        <f t="shared" si="4"/>
        <v>0</v>
      </c>
      <c r="G48" s="44">
        <f t="shared" si="4"/>
        <v>0</v>
      </c>
      <c r="H48" s="44">
        <f t="shared" si="4"/>
        <v>0</v>
      </c>
    </row>
    <row r="49" spans="1:8" x14ac:dyDescent="0.25">
      <c r="A49" s="73" t="s">
        <v>1180</v>
      </c>
      <c r="B49" s="73" t="s">
        <v>384</v>
      </c>
      <c r="C49" s="43">
        <v>12000</v>
      </c>
      <c r="D49" s="43">
        <v>0</v>
      </c>
      <c r="E49" s="43">
        <v>22000</v>
      </c>
      <c r="F49" s="43">
        <v>0</v>
      </c>
      <c r="G49" s="43">
        <v>22000</v>
      </c>
      <c r="H49" s="43">
        <v>35000</v>
      </c>
    </row>
    <row r="50" spans="1:8" ht="15.75" thickBot="1" x14ac:dyDescent="0.3">
      <c r="A50" s="74"/>
      <c r="B50" s="74" t="s">
        <v>46</v>
      </c>
      <c r="C50" s="75">
        <f t="shared" ref="C50:H50" si="5">SUM(C49:C49)</f>
        <v>12000</v>
      </c>
      <c r="D50" s="75">
        <f t="shared" si="5"/>
        <v>0</v>
      </c>
      <c r="E50" s="75">
        <f t="shared" si="5"/>
        <v>22000</v>
      </c>
      <c r="F50" s="75">
        <f t="shared" si="5"/>
        <v>0</v>
      </c>
      <c r="G50" s="75">
        <f t="shared" si="5"/>
        <v>22000</v>
      </c>
      <c r="H50" s="75">
        <f t="shared" si="5"/>
        <v>35000</v>
      </c>
    </row>
    <row r="51" spans="1:8" ht="16.5" thickTop="1" thickBot="1" x14ac:dyDescent="0.3">
      <c r="A51" s="31"/>
      <c r="B51" s="31" t="s">
        <v>1181</v>
      </c>
      <c r="C51" s="45">
        <f t="shared" ref="C51:H51" si="6">SUM(C8:C50)/2</f>
        <v>318821</v>
      </c>
      <c r="D51" s="45">
        <f t="shared" si="6"/>
        <v>300509.31999999989</v>
      </c>
      <c r="E51" s="45">
        <f t="shared" si="6"/>
        <v>332016</v>
      </c>
      <c r="F51" s="45">
        <f t="shared" si="6"/>
        <v>136162.08000000002</v>
      </c>
      <c r="G51" s="45">
        <f t="shared" si="6"/>
        <v>314901</v>
      </c>
      <c r="H51" s="45">
        <f t="shared" si="6"/>
        <v>356978</v>
      </c>
    </row>
    <row r="52" spans="1:8" ht="15.75" thickTop="1" x14ac:dyDescent="0.25"/>
    <row r="59" spans="1:8" x14ac:dyDescent="0.25">
      <c r="A59" s="97"/>
      <c r="B59" s="157"/>
      <c r="C59" s="157"/>
      <c r="D59" s="157" t="str">
        <f>A1</f>
        <v>CITY OF GAINESVILLE</v>
      </c>
      <c r="E59" s="157"/>
      <c r="F59" s="157"/>
      <c r="G59" s="157"/>
      <c r="H59" s="157"/>
    </row>
    <row r="60" spans="1:8" x14ac:dyDescent="0.25">
      <c r="A60" s="97"/>
      <c r="B60" s="258"/>
      <c r="C60" s="258"/>
      <c r="D60" s="258" t="str">
        <f>A2</f>
        <v>BUDGET 2025-2026</v>
      </c>
      <c r="E60" s="258"/>
      <c r="F60" s="258"/>
      <c r="G60" s="258"/>
      <c r="H60" s="258"/>
    </row>
    <row r="61" spans="1:8" x14ac:dyDescent="0.25">
      <c r="A61" s="97"/>
      <c r="B61" s="157"/>
      <c r="C61" s="157"/>
      <c r="D61" s="157" t="str">
        <f>A3</f>
        <v>GOLF COURSE FUND OPERATIONS</v>
      </c>
      <c r="E61" s="157"/>
      <c r="F61" s="157"/>
      <c r="G61" s="157"/>
      <c r="H61" s="157"/>
    </row>
    <row r="62" spans="1:8" x14ac:dyDescent="0.25">
      <c r="A62" s="97"/>
      <c r="B62" s="97"/>
      <c r="C62" s="100"/>
      <c r="D62" s="100"/>
      <c r="E62" s="100"/>
      <c r="F62" s="100"/>
      <c r="G62" s="101"/>
      <c r="H62" s="101"/>
    </row>
    <row r="63" spans="1:8" x14ac:dyDescent="0.25">
      <c r="A63" s="97"/>
      <c r="B63" s="97"/>
      <c r="C63" s="100"/>
      <c r="D63" s="100"/>
      <c r="E63" s="100"/>
      <c r="F63" s="100"/>
      <c r="G63" s="101"/>
      <c r="H63" s="101"/>
    </row>
    <row r="64" spans="1:8" x14ac:dyDescent="0.25">
      <c r="A64" s="97"/>
      <c r="B64" s="97"/>
      <c r="C64" s="100"/>
      <c r="D64" s="100"/>
      <c r="E64" s="100"/>
      <c r="F64" s="100"/>
      <c r="G64" s="101"/>
      <c r="H64" s="101"/>
    </row>
    <row r="65" spans="1:8" x14ac:dyDescent="0.25">
      <c r="A65" s="97"/>
      <c r="B65" s="97"/>
      <c r="C65" s="100"/>
      <c r="D65" s="100"/>
      <c r="E65" s="100"/>
      <c r="F65" s="100"/>
      <c r="G65" s="101"/>
      <c r="H65" s="101"/>
    </row>
    <row r="66" spans="1:8" x14ac:dyDescent="0.25">
      <c r="A66" s="97"/>
      <c r="B66" s="97"/>
      <c r="C66" s="100"/>
      <c r="D66" s="100"/>
      <c r="E66" s="100"/>
      <c r="F66" s="100"/>
      <c r="G66" s="101"/>
      <c r="H66" s="101"/>
    </row>
    <row r="67" spans="1:8" x14ac:dyDescent="0.25">
      <c r="A67" s="97"/>
      <c r="B67" s="97"/>
      <c r="C67" s="100"/>
      <c r="D67" s="100"/>
      <c r="E67" s="100"/>
      <c r="F67" s="100"/>
      <c r="G67" s="101"/>
      <c r="H67" s="101"/>
    </row>
    <row r="68" spans="1:8" x14ac:dyDescent="0.25">
      <c r="A68" s="97"/>
      <c r="B68" s="97"/>
      <c r="C68" s="100"/>
      <c r="D68" s="100"/>
      <c r="E68" s="100"/>
      <c r="F68" s="100"/>
      <c r="G68" s="101"/>
      <c r="H68" s="101"/>
    </row>
    <row r="69" spans="1:8" x14ac:dyDescent="0.25">
      <c r="A69" s="97"/>
      <c r="B69" s="97"/>
      <c r="C69" s="100"/>
      <c r="D69" s="100"/>
      <c r="E69" s="100"/>
      <c r="F69" s="100"/>
      <c r="G69" s="101"/>
      <c r="H69" s="101"/>
    </row>
    <row r="70" spans="1:8" x14ac:dyDescent="0.25">
      <c r="A70" s="97"/>
      <c r="B70" s="97"/>
      <c r="C70" s="100"/>
      <c r="D70" s="100"/>
      <c r="E70" s="100"/>
      <c r="F70" s="100"/>
      <c r="G70" s="101"/>
      <c r="H70" s="101"/>
    </row>
    <row r="71" spans="1:8" x14ac:dyDescent="0.25">
      <c r="A71" s="97"/>
      <c r="B71" s="97"/>
      <c r="C71" s="100"/>
      <c r="D71" s="100"/>
      <c r="E71" s="100"/>
      <c r="F71" s="100"/>
      <c r="G71" s="101"/>
      <c r="H71" s="101"/>
    </row>
    <row r="72" spans="1:8" x14ac:dyDescent="0.25">
      <c r="A72" s="97"/>
      <c r="B72" s="97"/>
      <c r="C72" s="100"/>
      <c r="D72" s="100"/>
      <c r="E72" s="100"/>
      <c r="F72" s="100"/>
      <c r="G72" s="101"/>
      <c r="H72" s="101"/>
    </row>
    <row r="73" spans="1:8" x14ac:dyDescent="0.25">
      <c r="A73" s="97"/>
      <c r="B73" s="97"/>
      <c r="C73" s="100"/>
      <c r="D73" s="100"/>
      <c r="E73" s="100"/>
      <c r="F73" s="100"/>
      <c r="G73" s="101"/>
      <c r="H73" s="101"/>
    </row>
    <row r="74" spans="1:8" x14ac:dyDescent="0.25">
      <c r="A74" s="97"/>
      <c r="B74" s="97"/>
      <c r="C74" s="100"/>
      <c r="D74" s="100"/>
      <c r="E74" s="100"/>
      <c r="F74" s="100"/>
      <c r="G74" s="101"/>
      <c r="H74" s="101"/>
    </row>
    <row r="75" spans="1:8" x14ac:dyDescent="0.25">
      <c r="A75" s="97"/>
      <c r="B75" s="97"/>
      <c r="C75" s="100"/>
      <c r="D75" s="100"/>
      <c r="E75" s="100"/>
      <c r="F75" s="100"/>
      <c r="G75" s="101"/>
      <c r="H75" s="101"/>
    </row>
    <row r="76" spans="1:8" x14ac:dyDescent="0.25">
      <c r="A76" s="97"/>
      <c r="B76" s="97"/>
      <c r="C76" s="100"/>
      <c r="D76" s="100"/>
      <c r="E76" s="100"/>
      <c r="F76" s="100"/>
      <c r="G76" s="101"/>
      <c r="H76" s="101"/>
    </row>
    <row r="77" spans="1:8" x14ac:dyDescent="0.25">
      <c r="A77" s="97"/>
      <c r="B77" s="97"/>
      <c r="C77" s="100"/>
      <c r="D77" s="100"/>
      <c r="E77" s="100"/>
      <c r="F77" s="100"/>
      <c r="G77" s="101"/>
      <c r="H77" s="101"/>
    </row>
    <row r="78" spans="1:8" x14ac:dyDescent="0.25">
      <c r="A78" s="97"/>
      <c r="B78" s="97"/>
      <c r="C78" s="100"/>
      <c r="D78" s="100"/>
      <c r="E78" s="100"/>
      <c r="F78" s="100"/>
      <c r="G78" s="101"/>
      <c r="H78" s="101"/>
    </row>
    <row r="79" spans="1:8" ht="15.75" thickBot="1" x14ac:dyDescent="0.3">
      <c r="A79" s="97"/>
      <c r="B79" s="97"/>
      <c r="C79" s="100"/>
      <c r="D79" s="100"/>
      <c r="E79" s="100"/>
      <c r="F79" s="100"/>
      <c r="G79" s="101"/>
      <c r="H79" s="101"/>
    </row>
    <row r="80" spans="1:8" ht="16.5" thickTop="1" thickBot="1" x14ac:dyDescent="0.3">
      <c r="A80" s="154" t="s">
        <v>494</v>
      </c>
      <c r="B80" s="155"/>
      <c r="C80" s="155"/>
      <c r="D80" s="155"/>
      <c r="E80" s="155"/>
      <c r="F80" s="155"/>
      <c r="G80" s="155"/>
      <c r="H80" s="156"/>
    </row>
    <row r="81" spans="1:8" ht="15.75" thickTop="1" x14ac:dyDescent="0.25">
      <c r="A81" s="97"/>
      <c r="B81" s="106"/>
      <c r="C81" s="107" t="str">
        <f t="shared" ref="C81:H82" si="7">C5</f>
        <v>2023-2024</v>
      </c>
      <c r="D81" s="107" t="str">
        <f t="shared" si="7"/>
        <v>2023-2024</v>
      </c>
      <c r="E81" s="107" t="str">
        <f t="shared" si="7"/>
        <v>2024-2025</v>
      </c>
      <c r="F81" s="107" t="str">
        <f t="shared" si="7"/>
        <v>2024-2025</v>
      </c>
      <c r="G81" s="107" t="str">
        <f t="shared" si="7"/>
        <v>2024-2025</v>
      </c>
      <c r="H81" s="107" t="str">
        <f t="shared" si="7"/>
        <v>2025-26</v>
      </c>
    </row>
    <row r="82" spans="1:8" x14ac:dyDescent="0.25">
      <c r="A82" s="97"/>
      <c r="B82" s="106"/>
      <c r="C82" s="107" t="str">
        <f t="shared" si="7"/>
        <v>REVISED</v>
      </c>
      <c r="D82" s="107" t="str">
        <f t="shared" si="7"/>
        <v>ACTUAL</v>
      </c>
      <c r="E82" s="107" t="str">
        <f t="shared" si="7"/>
        <v>ADOPTED</v>
      </c>
      <c r="F82" s="107" t="str">
        <f t="shared" si="7"/>
        <v>ACTUAL</v>
      </c>
      <c r="G82" s="107" t="str">
        <f t="shared" si="7"/>
        <v>REVISED</v>
      </c>
      <c r="H82" s="107" t="str">
        <f t="shared" si="7"/>
        <v>PROPOSED</v>
      </c>
    </row>
    <row r="83" spans="1:8" ht="15.75" thickBot="1" x14ac:dyDescent="0.3">
      <c r="A83" s="97"/>
      <c r="B83" s="108" t="s">
        <v>495</v>
      </c>
      <c r="C83" s="109"/>
      <c r="D83" s="109"/>
      <c r="E83" s="109" t="str">
        <f>E7</f>
        <v>BUDGET</v>
      </c>
      <c r="F83" s="109" t="str">
        <f>F7</f>
        <v>SIX MONTHS</v>
      </c>
      <c r="G83" s="109" t="str">
        <f>G7</f>
        <v>BUDGET</v>
      </c>
      <c r="H83" s="109" t="str">
        <f>H7</f>
        <v>BUDGET</v>
      </c>
    </row>
    <row r="84" spans="1:8" ht="15.75" thickTop="1" x14ac:dyDescent="0.25">
      <c r="A84" s="97"/>
      <c r="B84" s="97" t="s">
        <v>496</v>
      </c>
      <c r="C84" s="119">
        <f>C17</f>
        <v>229652</v>
      </c>
      <c r="D84" s="119">
        <f t="shared" ref="D84:H84" si="8">D17</f>
        <v>217923.93999999994</v>
      </c>
      <c r="E84" s="119">
        <f t="shared" si="8"/>
        <v>237039</v>
      </c>
      <c r="F84" s="119">
        <f t="shared" si="8"/>
        <v>113043.97000000002</v>
      </c>
      <c r="G84" s="119">
        <f t="shared" si="8"/>
        <v>223698</v>
      </c>
      <c r="H84" s="119">
        <f t="shared" si="8"/>
        <v>247874</v>
      </c>
    </row>
    <row r="85" spans="1:8" x14ac:dyDescent="0.25">
      <c r="A85" s="97"/>
      <c r="B85" s="97" t="s">
        <v>497</v>
      </c>
      <c r="C85" s="119">
        <f>C24</f>
        <v>33650</v>
      </c>
      <c r="D85" s="119">
        <f t="shared" ref="D85:H85" si="9">D24</f>
        <v>32863.4</v>
      </c>
      <c r="E85" s="119">
        <f t="shared" si="9"/>
        <v>36750</v>
      </c>
      <c r="F85" s="119">
        <f t="shared" si="9"/>
        <v>7572.92</v>
      </c>
      <c r="G85" s="119">
        <f t="shared" si="9"/>
        <v>34250</v>
      </c>
      <c r="H85" s="119">
        <f t="shared" si="9"/>
        <v>36900</v>
      </c>
    </row>
    <row r="86" spans="1:8" x14ac:dyDescent="0.25">
      <c r="A86" s="97"/>
      <c r="B86" s="97" t="s">
        <v>498</v>
      </c>
      <c r="C86" s="119">
        <f>C32</f>
        <v>20250</v>
      </c>
      <c r="D86" s="119">
        <f t="shared" ref="D86:H86" si="10">D32</f>
        <v>20158.060000000001</v>
      </c>
      <c r="E86" s="119">
        <f t="shared" si="10"/>
        <v>13358</v>
      </c>
      <c r="F86" s="119">
        <f t="shared" si="10"/>
        <v>6952.97</v>
      </c>
      <c r="G86" s="119">
        <f t="shared" si="10"/>
        <v>14250</v>
      </c>
      <c r="H86" s="119">
        <f t="shared" si="10"/>
        <v>13250</v>
      </c>
    </row>
    <row r="87" spans="1:8" x14ac:dyDescent="0.25">
      <c r="A87" s="97"/>
      <c r="B87" s="97" t="s">
        <v>499</v>
      </c>
      <c r="C87" s="119">
        <f>C46</f>
        <v>23269</v>
      </c>
      <c r="D87" s="119">
        <f t="shared" ref="D87:H87" si="11">D46</f>
        <v>19687.22</v>
      </c>
      <c r="E87" s="119">
        <f t="shared" si="11"/>
        <v>22869</v>
      </c>
      <c r="F87" s="119">
        <f t="shared" si="11"/>
        <v>8592.2199999999993</v>
      </c>
      <c r="G87" s="119">
        <f t="shared" si="11"/>
        <v>20703</v>
      </c>
      <c r="H87" s="119">
        <f t="shared" si="11"/>
        <v>23954</v>
      </c>
    </row>
    <row r="88" spans="1:8" ht="15.75" thickBot="1" x14ac:dyDescent="0.3">
      <c r="A88" s="97"/>
      <c r="B88" s="97" t="s">
        <v>501</v>
      </c>
      <c r="C88" s="119">
        <f>C48+C50</f>
        <v>12000</v>
      </c>
      <c r="D88" s="119">
        <f t="shared" ref="D88:H88" si="12">D48+D50</f>
        <v>9876.7000000000007</v>
      </c>
      <c r="E88" s="119">
        <f t="shared" si="12"/>
        <v>22000</v>
      </c>
      <c r="F88" s="119">
        <f t="shared" si="12"/>
        <v>0</v>
      </c>
      <c r="G88" s="119">
        <f t="shared" si="12"/>
        <v>22000</v>
      </c>
      <c r="H88" s="119">
        <f t="shared" si="12"/>
        <v>35000</v>
      </c>
    </row>
    <row r="89" spans="1:8" ht="16.5" thickTop="1" thickBot="1" x14ac:dyDescent="0.3">
      <c r="A89" s="97"/>
      <c r="B89" s="110" t="s">
        <v>31</v>
      </c>
      <c r="C89" s="214">
        <f t="shared" ref="C89:H89" si="13">SUM(C84:C88)</f>
        <v>318821</v>
      </c>
      <c r="D89" s="214">
        <f t="shared" si="13"/>
        <v>300509.32</v>
      </c>
      <c r="E89" s="214">
        <f t="shared" si="13"/>
        <v>332016</v>
      </c>
      <c r="F89" s="214">
        <f t="shared" si="13"/>
        <v>136162.08000000002</v>
      </c>
      <c r="G89" s="214">
        <f t="shared" si="13"/>
        <v>314901</v>
      </c>
      <c r="H89" s="214">
        <f t="shared" si="13"/>
        <v>356978</v>
      </c>
    </row>
    <row r="90" spans="1:8" ht="16.5" thickTop="1" thickBot="1" x14ac:dyDescent="0.3">
      <c r="A90" s="97"/>
      <c r="B90" s="97"/>
      <c r="C90" s="100"/>
      <c r="D90" s="100"/>
      <c r="E90" s="100"/>
      <c r="F90" s="100"/>
      <c r="G90" s="100"/>
      <c r="H90" s="100"/>
    </row>
    <row r="91" spans="1:8" ht="16.5" thickTop="1" thickBot="1" x14ac:dyDescent="0.3">
      <c r="A91" s="154" t="s">
        <v>502</v>
      </c>
      <c r="B91" s="155"/>
      <c r="C91" s="155"/>
      <c r="D91" s="155"/>
      <c r="E91" s="155"/>
      <c r="F91" s="155"/>
      <c r="G91" s="155"/>
      <c r="H91" s="156"/>
    </row>
    <row r="92" spans="1:8" ht="15.75" thickTop="1" x14ac:dyDescent="0.25">
      <c r="A92" s="97"/>
      <c r="B92" s="112"/>
      <c r="C92" s="107"/>
      <c r="D92" s="107" t="s">
        <v>472</v>
      </c>
      <c r="E92" s="107" t="s">
        <v>472</v>
      </c>
      <c r="F92" s="107" t="s">
        <v>472</v>
      </c>
      <c r="G92" s="113" t="s">
        <v>503</v>
      </c>
      <c r="H92" s="113" t="s">
        <v>509</v>
      </c>
    </row>
    <row r="93" spans="1:8" ht="15.75" thickBot="1" x14ac:dyDescent="0.3">
      <c r="A93" s="97"/>
      <c r="B93" s="114"/>
      <c r="C93" s="115"/>
      <c r="D93" s="259">
        <f>'[18]23-18-47'!D64</f>
        <v>2022</v>
      </c>
      <c r="E93" s="259">
        <f>'[18]23-18-47'!E64</f>
        <v>2023</v>
      </c>
      <c r="F93" s="259">
        <f>'[18]23-18-47'!F64</f>
        <v>2024</v>
      </c>
      <c r="G93" s="259">
        <f>'[18]23-18-47'!G64</f>
        <v>2025</v>
      </c>
      <c r="H93" s="259">
        <f>'[18]23-18-47'!H64</f>
        <v>2026</v>
      </c>
    </row>
    <row r="94" spans="1:8" ht="15.75" thickTop="1" x14ac:dyDescent="0.25">
      <c r="A94" s="97"/>
      <c r="B94" s="97" t="s">
        <v>1182</v>
      </c>
      <c r="C94" s="100"/>
      <c r="D94" s="119">
        <f>'[18]23-18-47'!D66</f>
        <v>5200</v>
      </c>
      <c r="E94" s="119">
        <f>'[18]23-18-47'!E66</f>
        <v>5200</v>
      </c>
      <c r="F94" s="119">
        <f>'[18]23-18-47'!F66</f>
        <v>5000</v>
      </c>
      <c r="G94" s="119">
        <f>'[18]23-18-47'!G66</f>
        <v>5000</v>
      </c>
      <c r="H94" s="119">
        <f>'[18]23-18-47'!H66</f>
        <v>5000</v>
      </c>
    </row>
    <row r="95" spans="1:8" x14ac:dyDescent="0.25">
      <c r="A95" s="97"/>
      <c r="B95" s="97" t="s">
        <v>1183</v>
      </c>
      <c r="C95" s="100"/>
      <c r="D95" s="119">
        <f>'[18]23-18-47'!D67</f>
        <v>650</v>
      </c>
      <c r="E95" s="119">
        <f>'[18]23-18-47'!E67</f>
        <v>650</v>
      </c>
      <c r="F95" s="119">
        <f>'[18]23-18-47'!F67</f>
        <v>650</v>
      </c>
      <c r="G95" s="119">
        <f>'[18]23-18-47'!G67</f>
        <v>650</v>
      </c>
      <c r="H95" s="119">
        <f>'[18]23-18-47'!H67</f>
        <v>650</v>
      </c>
    </row>
    <row r="96" spans="1:8" x14ac:dyDescent="0.25">
      <c r="A96" s="97"/>
      <c r="B96" s="97" t="s">
        <v>1184</v>
      </c>
      <c r="C96" s="100"/>
      <c r="D96" s="119">
        <f>'[18]23-18-47'!D68</f>
        <v>500</v>
      </c>
      <c r="E96" s="119">
        <f>'[18]23-18-47'!E68</f>
        <v>500</v>
      </c>
      <c r="F96" s="119">
        <f>'[18]23-18-47'!F68</f>
        <v>500</v>
      </c>
      <c r="G96" s="119">
        <f>'[18]23-18-47'!G68</f>
        <v>500</v>
      </c>
      <c r="H96" s="119">
        <f>'[18]23-18-47'!H68</f>
        <v>500</v>
      </c>
    </row>
    <row r="97" spans="1:8" x14ac:dyDescent="0.25">
      <c r="A97" s="97"/>
      <c r="B97" s="97" t="s">
        <v>1185</v>
      </c>
      <c r="C97" s="100"/>
      <c r="D97" s="119">
        <f>'[18]23-18-47'!D69</f>
        <v>270</v>
      </c>
      <c r="E97" s="119">
        <f>'[18]23-18-47'!E69</f>
        <v>270</v>
      </c>
      <c r="F97" s="119">
        <f>'[18]23-18-47'!F69</f>
        <v>270</v>
      </c>
      <c r="G97" s="119">
        <f>'[18]23-18-47'!G69</f>
        <v>270</v>
      </c>
      <c r="H97" s="119">
        <f>'[18]23-18-47'!H69</f>
        <v>270</v>
      </c>
    </row>
    <row r="98" spans="1:8" x14ac:dyDescent="0.25">
      <c r="A98" s="97"/>
      <c r="B98" s="97" t="s">
        <v>1186</v>
      </c>
      <c r="C98" s="100"/>
      <c r="D98" s="119">
        <f>'[18]23-18-47'!D70</f>
        <v>400</v>
      </c>
      <c r="E98" s="119">
        <f>'[18]23-18-47'!E70</f>
        <v>400</v>
      </c>
      <c r="F98" s="119">
        <f>'[18]23-18-47'!F70</f>
        <v>400</v>
      </c>
      <c r="G98" s="119">
        <f>'[18]23-18-47'!G70</f>
        <v>400</v>
      </c>
      <c r="H98" s="119">
        <f>'[18]23-18-47'!H70</f>
        <v>400</v>
      </c>
    </row>
    <row r="99" spans="1:8" x14ac:dyDescent="0.25">
      <c r="A99" s="97"/>
      <c r="B99" s="97" t="s">
        <v>1187</v>
      </c>
      <c r="C99" s="100"/>
      <c r="D99" s="119">
        <f>'[18]23-18-47'!D71</f>
        <v>1000</v>
      </c>
      <c r="E99" s="119">
        <f>'[18]23-18-47'!E71</f>
        <v>1000</v>
      </c>
      <c r="F99" s="119">
        <f>'[18]23-18-47'!F71</f>
        <v>1000</v>
      </c>
      <c r="G99" s="119">
        <f>'[18]23-18-47'!G71</f>
        <v>1000</v>
      </c>
      <c r="H99" s="119">
        <f>'[18]23-18-47'!H71</f>
        <v>1000</v>
      </c>
    </row>
    <row r="100" spans="1:8" ht="15.75" thickBot="1" x14ac:dyDescent="0.3">
      <c r="A100" s="97"/>
      <c r="B100" s="95"/>
      <c r="C100" s="117"/>
      <c r="D100" s="117"/>
      <c r="E100" s="117"/>
      <c r="F100" s="118"/>
      <c r="G100" s="118"/>
      <c r="H100" s="119"/>
    </row>
    <row r="101" spans="1:8" ht="16.5" thickTop="1" thickBot="1" x14ac:dyDescent="0.3">
      <c r="A101" s="154" t="s">
        <v>505</v>
      </c>
      <c r="B101" s="155"/>
      <c r="C101" s="155"/>
      <c r="D101" s="155"/>
      <c r="E101" s="155"/>
      <c r="F101" s="155"/>
      <c r="G101" s="155"/>
      <c r="H101" s="156"/>
    </row>
    <row r="102" spans="1:8" ht="15.75" thickTop="1" x14ac:dyDescent="0.25">
      <c r="A102" s="97"/>
      <c r="B102" s="112"/>
      <c r="C102" s="107"/>
      <c r="D102" s="107" t="s">
        <v>472</v>
      </c>
      <c r="E102" s="113" t="s">
        <v>472</v>
      </c>
      <c r="F102" s="113" t="s">
        <v>472</v>
      </c>
      <c r="G102" s="113" t="s">
        <v>503</v>
      </c>
      <c r="H102" s="113" t="str">
        <f>H82</f>
        <v>PROPOSED</v>
      </c>
    </row>
    <row r="103" spans="1:8" ht="15.75" thickBot="1" x14ac:dyDescent="0.3">
      <c r="A103" s="97"/>
      <c r="B103" s="108" t="s">
        <v>506</v>
      </c>
      <c r="C103" s="115"/>
      <c r="D103" s="259">
        <f>'[18]23-18-47'!D75</f>
        <v>2022</v>
      </c>
      <c r="E103" s="259">
        <f>'[18]23-18-47'!E75</f>
        <v>2023</v>
      </c>
      <c r="F103" s="259">
        <f>'[18]23-18-47'!F75</f>
        <v>2024</v>
      </c>
      <c r="G103" s="259">
        <f>'[18]23-18-47'!G75</f>
        <v>2025</v>
      </c>
      <c r="H103" s="259">
        <f>'[18]23-18-47'!H75</f>
        <v>2026</v>
      </c>
    </row>
    <row r="104" spans="1:8" ht="15.75" thickTop="1" x14ac:dyDescent="0.25">
      <c r="A104" s="97"/>
      <c r="B104" s="97" t="s">
        <v>1188</v>
      </c>
      <c r="C104" s="97"/>
      <c r="D104" s="97"/>
      <c r="E104" s="97"/>
      <c r="F104" s="118"/>
      <c r="G104" s="118"/>
      <c r="H104" s="118"/>
    </row>
    <row r="105" spans="1:8" x14ac:dyDescent="0.25">
      <c r="A105" s="97"/>
      <c r="B105" s="119" t="str">
        <f>'[18]23-18-47'!B77</f>
        <v>GOLF COURSE OPERATIONS MANAGER</v>
      </c>
      <c r="C105" s="97"/>
      <c r="D105" s="223">
        <f>'[18]23-18-47'!D77</f>
        <v>0</v>
      </c>
      <c r="E105" s="223">
        <f>'[18]23-18-47'!E77</f>
        <v>0</v>
      </c>
      <c r="F105" s="223" t="e">
        <f>'[18]23-18-47'!F77</f>
        <v>#REF!</v>
      </c>
      <c r="G105" s="223">
        <f>'[18]23-18-47'!G77</f>
        <v>0</v>
      </c>
      <c r="H105" s="223" t="e">
        <f>'[18]23-18-47'!H77</f>
        <v>#REF!</v>
      </c>
    </row>
    <row r="106" spans="1:8" x14ac:dyDescent="0.25">
      <c r="A106" s="97"/>
      <c r="B106" s="119" t="str">
        <f>'[18]23-18-47'!B78</f>
        <v>GOLF COURSE MANAGER</v>
      </c>
      <c r="C106" s="97"/>
      <c r="D106" s="223">
        <f>'[18]23-18-47'!D78</f>
        <v>1</v>
      </c>
      <c r="E106" s="223">
        <f>'[18]23-18-47'!E78</f>
        <v>1</v>
      </c>
      <c r="F106" s="223">
        <f>'[18]23-18-47'!F78</f>
        <v>1</v>
      </c>
      <c r="G106" s="223">
        <f>'[18]23-18-47'!G78</f>
        <v>0</v>
      </c>
      <c r="H106" s="223" t="e">
        <f>'[18]23-18-47'!H78</f>
        <v>#REF!</v>
      </c>
    </row>
    <row r="107" spans="1:8" x14ac:dyDescent="0.25">
      <c r="A107" s="97"/>
      <c r="B107" s="119" t="str">
        <f>'[18]23-18-47'!B79</f>
        <v>EQUIPMENT OPERATOR II</v>
      </c>
      <c r="C107" s="97"/>
      <c r="D107" s="223">
        <f>'[18]23-18-47'!D79</f>
        <v>2</v>
      </c>
      <c r="E107" s="223">
        <f>'[18]23-18-47'!E79</f>
        <v>2</v>
      </c>
      <c r="F107" s="223">
        <f>'[18]23-18-47'!F79</f>
        <v>2</v>
      </c>
      <c r="G107" s="223">
        <f>'[18]23-18-47'!G79</f>
        <v>2</v>
      </c>
      <c r="H107" s="223">
        <f>'[18]23-18-47'!H79</f>
        <v>2</v>
      </c>
    </row>
    <row r="108" spans="1:8" ht="15.75" thickBot="1" x14ac:dyDescent="0.3">
      <c r="A108" s="97"/>
      <c r="B108" s="134" t="str">
        <f>'[18]23-18-47'!B80</f>
        <v>MAINTENANCE WORKER I</v>
      </c>
      <c r="C108" s="135"/>
      <c r="D108" s="135">
        <f>'[18]23-18-47'!D80</f>
        <v>1</v>
      </c>
      <c r="E108" s="135">
        <f>'[18]23-18-47'!E80</f>
        <v>1</v>
      </c>
      <c r="F108" s="135">
        <f>'[18]23-18-47'!F80</f>
        <v>1</v>
      </c>
      <c r="G108" s="135">
        <f>'[18]23-18-47'!G80</f>
        <v>1</v>
      </c>
      <c r="H108" s="135">
        <f>'[18]23-18-47'!H80</f>
        <v>1</v>
      </c>
    </row>
    <row r="109" spans="1:8" ht="15.75" thickTop="1" x14ac:dyDescent="0.25">
      <c r="A109" s="97"/>
      <c r="B109" s="97" t="s">
        <v>1189</v>
      </c>
      <c r="C109" s="97"/>
      <c r="D109" s="223">
        <f>SUM(D105:D108)</f>
        <v>4</v>
      </c>
      <c r="E109" s="223">
        <f>SUM(E105:E108)</f>
        <v>4</v>
      </c>
      <c r="F109" s="223" t="e">
        <f>SUM(F105:F108)</f>
        <v>#REF!</v>
      </c>
      <c r="G109" s="223">
        <f>SUM(G105:G108)</f>
        <v>3</v>
      </c>
      <c r="H109" s="223" t="e">
        <f>SUM(H105:H108)</f>
        <v>#REF!</v>
      </c>
    </row>
  </sheetData>
  <mergeCells count="3">
    <mergeCell ref="A1:H1"/>
    <mergeCell ref="A2:H2"/>
    <mergeCell ref="A3:H3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5BB21-51E5-40D2-B427-B8D44BF11AA0}">
  <dimension ref="A1:H11"/>
  <sheetViews>
    <sheetView workbookViewId="0">
      <selection activeCell="K30" sqref="K30"/>
    </sheetView>
  </sheetViews>
  <sheetFormatPr defaultRowHeight="15" x14ac:dyDescent="0.25"/>
  <cols>
    <col min="1" max="1" width="14.5703125" customWidth="1"/>
    <col min="2" max="2" width="29.28515625" customWidth="1"/>
    <col min="3" max="5" width="9.5703125" bestFit="1" customWidth="1"/>
    <col min="6" max="6" width="11.28515625" bestFit="1" customWidth="1"/>
    <col min="7" max="7" width="9.5703125" bestFit="1" customWidth="1"/>
    <col min="8" max="8" width="10.28515625" bestFit="1" customWidth="1"/>
  </cols>
  <sheetData>
    <row r="1" spans="1:8" s="191" customFormat="1" ht="12.75" x14ac:dyDescent="0.2">
      <c r="A1" s="161" t="s">
        <v>0</v>
      </c>
      <c r="B1" s="161"/>
      <c r="C1" s="161"/>
      <c r="D1" s="161"/>
      <c r="E1" s="161"/>
      <c r="F1" s="161"/>
      <c r="G1" s="161"/>
      <c r="H1" s="161"/>
    </row>
    <row r="2" spans="1:8" s="191" customFormat="1" ht="12.75" x14ac:dyDescent="0.2">
      <c r="A2" s="161" t="s">
        <v>483</v>
      </c>
      <c r="B2" s="161"/>
      <c r="C2" s="161"/>
      <c r="D2" s="161"/>
      <c r="E2" s="161"/>
      <c r="F2" s="161"/>
      <c r="G2" s="161"/>
      <c r="H2" s="161"/>
    </row>
    <row r="3" spans="1:8" s="191" customFormat="1" ht="12.75" x14ac:dyDescent="0.2">
      <c r="A3" s="161" t="s">
        <v>1190</v>
      </c>
      <c r="B3" s="161"/>
      <c r="C3" s="161"/>
      <c r="D3" s="161"/>
      <c r="E3" s="161"/>
      <c r="F3" s="161"/>
      <c r="G3" s="161"/>
      <c r="H3" s="161"/>
    </row>
    <row r="4" spans="1:8" x14ac:dyDescent="0.25">
      <c r="A4" s="182"/>
      <c r="B4" s="182"/>
      <c r="C4" s="182"/>
      <c r="D4" s="182"/>
      <c r="E4" s="182"/>
      <c r="F4" s="182"/>
      <c r="G4" s="182"/>
    </row>
    <row r="5" spans="1:8" s="89" customFormat="1" ht="12" x14ac:dyDescent="0.2">
      <c r="A5" s="173" t="s">
        <v>2</v>
      </c>
      <c r="B5" s="173" t="s">
        <v>3</v>
      </c>
      <c r="C5" s="172" t="s">
        <v>469</v>
      </c>
      <c r="D5" s="172" t="s">
        <v>469</v>
      </c>
      <c r="E5" s="172" t="s">
        <v>470</v>
      </c>
      <c r="F5" s="172" t="s">
        <v>470</v>
      </c>
      <c r="G5" s="172" t="s">
        <v>470</v>
      </c>
      <c r="H5" s="172" t="s">
        <v>55</v>
      </c>
    </row>
    <row r="6" spans="1:8" s="89" customFormat="1" ht="12" x14ac:dyDescent="0.2">
      <c r="A6" s="173" t="s">
        <v>4</v>
      </c>
      <c r="B6" s="173"/>
      <c r="C6" s="172" t="s">
        <v>471</v>
      </c>
      <c r="D6" s="172" t="s">
        <v>472</v>
      </c>
      <c r="E6" s="172" t="s">
        <v>473</v>
      </c>
      <c r="F6" s="172" t="s">
        <v>472</v>
      </c>
      <c r="G6" s="172" t="s">
        <v>471</v>
      </c>
      <c r="H6" s="173" t="s">
        <v>474</v>
      </c>
    </row>
    <row r="7" spans="1:8" s="89" customFormat="1" ht="12.75" thickBot="1" x14ac:dyDescent="0.25">
      <c r="A7" s="177" t="s">
        <v>5</v>
      </c>
      <c r="B7" s="177"/>
      <c r="C7" s="174" t="s">
        <v>11</v>
      </c>
      <c r="D7" s="174"/>
      <c r="E7" s="174" t="s">
        <v>14</v>
      </c>
      <c r="F7" s="174" t="s">
        <v>475</v>
      </c>
      <c r="G7" s="174" t="s">
        <v>14</v>
      </c>
      <c r="H7" s="174" t="s">
        <v>14</v>
      </c>
    </row>
    <row r="8" spans="1:8" ht="15.75" thickTop="1" x14ac:dyDescent="0.25">
      <c r="A8" s="73" t="s">
        <v>1191</v>
      </c>
      <c r="B8" s="73" t="s">
        <v>413</v>
      </c>
      <c r="C8" s="43">
        <v>2023</v>
      </c>
      <c r="D8" s="43">
        <v>2023.14</v>
      </c>
      <c r="E8" s="43">
        <v>2036</v>
      </c>
      <c r="F8" s="43">
        <v>2012.61</v>
      </c>
      <c r="G8" s="43">
        <v>2036</v>
      </c>
      <c r="H8" s="43">
        <f>'[6]2016 GO Refund and Improvement '!$B$17</f>
        <v>2062.2647608000002</v>
      </c>
    </row>
    <row r="9" spans="1:8" ht="15.75" thickBot="1" x14ac:dyDescent="0.3">
      <c r="A9" s="74"/>
      <c r="B9" s="74" t="s">
        <v>1192</v>
      </c>
      <c r="C9" s="75">
        <f t="shared" ref="C9:H9" si="0">SUM(C8:C8)</f>
        <v>2023</v>
      </c>
      <c r="D9" s="75">
        <f t="shared" si="0"/>
        <v>2023.14</v>
      </c>
      <c r="E9" s="75">
        <f t="shared" si="0"/>
        <v>2036</v>
      </c>
      <c r="F9" s="75">
        <f t="shared" si="0"/>
        <v>2012.61</v>
      </c>
      <c r="G9" s="75">
        <f t="shared" si="0"/>
        <v>2036</v>
      </c>
      <c r="H9" s="75">
        <f t="shared" si="0"/>
        <v>2062.2647608000002</v>
      </c>
    </row>
    <row r="10" spans="1:8" ht="16.5" thickTop="1" thickBot="1" x14ac:dyDescent="0.3">
      <c r="A10" s="31"/>
      <c r="B10" s="31" t="s">
        <v>1193</v>
      </c>
      <c r="C10" s="45">
        <f>SUM(C8:C9)/2</f>
        <v>2023</v>
      </c>
      <c r="D10" s="45">
        <f t="shared" ref="D10:H10" si="1">SUM(D8:D9)/2</f>
        <v>2023.14</v>
      </c>
      <c r="E10" s="45">
        <f t="shared" si="1"/>
        <v>2036</v>
      </c>
      <c r="F10" s="45">
        <f t="shared" si="1"/>
        <v>2012.61</v>
      </c>
      <c r="G10" s="45">
        <f t="shared" si="1"/>
        <v>2036</v>
      </c>
      <c r="H10" s="45">
        <f t="shared" si="1"/>
        <v>2062.2647608000002</v>
      </c>
    </row>
    <row r="11" spans="1:8" ht="15.75" thickTop="1" x14ac:dyDescent="0.25"/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CB895-93EE-4B2E-AA92-B224B8475087}">
  <dimension ref="A1:Y63"/>
  <sheetViews>
    <sheetView topLeftCell="A27" workbookViewId="0">
      <selection activeCell="F62" sqref="F62"/>
    </sheetView>
  </sheetViews>
  <sheetFormatPr defaultRowHeight="15" x14ac:dyDescent="0.25"/>
  <cols>
    <col min="1" max="1" width="19.7109375" style="97" customWidth="1"/>
    <col min="2" max="2" width="27.28515625" style="97" customWidth="1"/>
    <col min="3" max="4" width="10.28515625" style="119" customWidth="1"/>
    <col min="5" max="5" width="10.42578125" style="119" customWidth="1"/>
    <col min="6" max="6" width="12" style="119" customWidth="1"/>
    <col min="7" max="7" width="10.85546875" style="119" customWidth="1"/>
    <col min="8" max="8" width="11.42578125" style="119" customWidth="1"/>
    <col min="9" max="9" width="9.28515625" hidden="1" customWidth="1"/>
    <col min="10" max="10" width="23.140625" hidden="1" customWidth="1"/>
    <col min="11" max="11" width="29.42578125" hidden="1" customWidth="1"/>
    <col min="12" max="12" width="15.28515625" hidden="1" customWidth="1"/>
    <col min="13" max="13" width="14.7109375" hidden="1" customWidth="1"/>
    <col min="14" max="14" width="15.28515625" hidden="1" customWidth="1"/>
    <col min="15" max="15" width="14.7109375" hidden="1" customWidth="1"/>
    <col min="16" max="16" width="15.28515625" hidden="1" customWidth="1"/>
    <col min="17" max="17" width="14.7109375" hidden="1" customWidth="1"/>
    <col min="18" max="18" width="15" hidden="1" customWidth="1"/>
    <col min="19" max="19" width="16.7109375" hidden="1" customWidth="1"/>
    <col min="20" max="32" width="0" hidden="1" customWidth="1"/>
  </cols>
  <sheetData>
    <row r="1" spans="1:21" x14ac:dyDescent="0.25">
      <c r="A1" s="197"/>
      <c r="B1" s="197"/>
      <c r="C1" s="197"/>
      <c r="D1" s="197"/>
      <c r="E1" s="197"/>
      <c r="F1" s="197"/>
      <c r="G1" s="197"/>
      <c r="H1" s="197"/>
    </row>
    <row r="2" spans="1:21" x14ac:dyDescent="0.25">
      <c r="A2" s="197"/>
      <c r="B2" s="197"/>
      <c r="C2" s="197"/>
      <c r="D2" s="197"/>
      <c r="E2" s="197"/>
      <c r="F2" s="197"/>
      <c r="G2" s="197"/>
      <c r="H2" s="197"/>
    </row>
    <row r="3" spans="1:21" x14ac:dyDescent="0.25">
      <c r="A3" s="260" t="s">
        <v>0</v>
      </c>
      <c r="B3" s="260"/>
      <c r="C3" s="260"/>
      <c r="D3" s="260"/>
      <c r="E3" s="260"/>
      <c r="F3" s="260"/>
      <c r="G3" s="260"/>
      <c r="H3" s="260"/>
      <c r="I3" s="261"/>
    </row>
    <row r="4" spans="1:21" x14ac:dyDescent="0.25">
      <c r="A4" s="260" t="str">
        <f>[5]Sheet1!$A$2</f>
        <v>BUDGET 2025-2026</v>
      </c>
      <c r="B4" s="260"/>
      <c r="C4" s="260"/>
      <c r="D4" s="260"/>
      <c r="E4" s="260"/>
      <c r="F4" s="260"/>
      <c r="G4" s="260"/>
      <c r="H4" s="260"/>
      <c r="I4" s="261"/>
    </row>
    <row r="5" spans="1:21" x14ac:dyDescent="0.25">
      <c r="A5" s="260" t="s">
        <v>1194</v>
      </c>
      <c r="B5" s="260"/>
      <c r="C5" s="260"/>
      <c r="D5" s="260"/>
      <c r="E5" s="260"/>
      <c r="F5" s="260"/>
      <c r="G5" s="260"/>
      <c r="H5" s="260"/>
      <c r="I5" s="261"/>
    </row>
    <row r="6" spans="1:21" x14ac:dyDescent="0.25">
      <c r="A6" s="197"/>
      <c r="B6" s="197"/>
      <c r="C6" s="197"/>
      <c r="D6" s="197"/>
      <c r="E6" s="197"/>
      <c r="F6" s="197"/>
      <c r="G6" s="197"/>
      <c r="H6" s="197"/>
      <c r="I6" s="261"/>
    </row>
    <row r="7" spans="1:21" x14ac:dyDescent="0.25">
      <c r="A7" s="236" t="s">
        <v>2</v>
      </c>
      <c r="B7" s="236" t="s">
        <v>3</v>
      </c>
      <c r="C7" s="262" t="str">
        <f>[5]Sheet1!F2</f>
        <v>2023-24</v>
      </c>
      <c r="D7" s="262" t="str">
        <f>[5]Sheet1!G2</f>
        <v>2023-24</v>
      </c>
      <c r="E7" s="262" t="str">
        <f>[5]Sheet1!H2</f>
        <v>2024-25</v>
      </c>
      <c r="F7" s="262" t="str">
        <f>[5]Sheet1!I2</f>
        <v>2024-25</v>
      </c>
      <c r="G7" s="262" t="str">
        <f>[5]Sheet1!J2</f>
        <v>2024-25</v>
      </c>
      <c r="H7" s="262" t="str">
        <f>[5]Sheet1!K2</f>
        <v>2025-26</v>
      </c>
      <c r="I7" s="261"/>
      <c r="J7" s="94" t="s">
        <v>1195</v>
      </c>
      <c r="K7" s="94" t="s">
        <v>1196</v>
      </c>
      <c r="L7" s="137" t="str">
        <f>[5]Sheet1!D2</f>
        <v>2022-23</v>
      </c>
      <c r="M7" s="137" t="str">
        <f>[5]Sheet1!E2</f>
        <v>2022-23</v>
      </c>
      <c r="N7" s="137" t="str">
        <f>[5]Sheet1!F2</f>
        <v>2023-24</v>
      </c>
      <c r="O7" s="137" t="str">
        <f>[5]Sheet1!G2</f>
        <v>2023-24</v>
      </c>
      <c r="P7" s="137" t="str">
        <f>[5]Sheet1!H2</f>
        <v>2024-25</v>
      </c>
      <c r="Q7" s="137" t="str">
        <f>[5]Sheet1!I2</f>
        <v>2024-25</v>
      </c>
      <c r="R7" s="137" t="str">
        <f>[5]Sheet1!J2</f>
        <v>2024-25</v>
      </c>
      <c r="S7" s="137"/>
    </row>
    <row r="8" spans="1:21" x14ac:dyDescent="0.25">
      <c r="A8" s="236" t="s">
        <v>4</v>
      </c>
      <c r="B8" s="236"/>
      <c r="C8" s="262" t="str">
        <f>[5]Sheet1!F3</f>
        <v>REVISED</v>
      </c>
      <c r="D8" s="262" t="str">
        <f>[5]Sheet1!G3</f>
        <v>ACTUAL</v>
      </c>
      <c r="E8" s="262" t="str">
        <f>[5]Sheet1!H3</f>
        <v>ADOPTED</v>
      </c>
      <c r="F8" s="262" t="str">
        <f>[5]Sheet1!I3</f>
        <v>ACTUAL</v>
      </c>
      <c r="G8" s="262" t="str">
        <f>[5]Sheet1!J3</f>
        <v xml:space="preserve"> REVISED </v>
      </c>
      <c r="H8" s="262" t="str">
        <f>[5]Sheet1!K3</f>
        <v>PROPOSED</v>
      </c>
      <c r="I8" s="261"/>
      <c r="J8" s="94" t="s">
        <v>5</v>
      </c>
      <c r="K8" s="94"/>
      <c r="L8" s="137" t="str">
        <f>[5]Sheet1!D3</f>
        <v>REVISED</v>
      </c>
      <c r="M8" s="137" t="str">
        <f>[5]Sheet1!E3</f>
        <v>ACTUAL</v>
      </c>
      <c r="N8" s="137" t="str">
        <f>[5]Sheet1!F3</f>
        <v>REVISED</v>
      </c>
      <c r="O8" s="137" t="str">
        <f>[5]Sheet1!G3</f>
        <v>ACTUAL</v>
      </c>
      <c r="P8" s="137" t="str">
        <f>[5]Sheet1!H3</f>
        <v>ADOPTED</v>
      </c>
      <c r="Q8" s="137" t="str">
        <f>[5]Sheet1!I3</f>
        <v>ACTUAL</v>
      </c>
      <c r="R8" s="137" t="str">
        <f>[5]Sheet1!J3</f>
        <v xml:space="preserve"> REVISED </v>
      </c>
      <c r="S8" s="137"/>
    </row>
    <row r="9" spans="1:21" ht="15.75" thickBot="1" x14ac:dyDescent="0.3">
      <c r="A9" s="236" t="s">
        <v>5</v>
      </c>
      <c r="B9" s="236"/>
      <c r="C9" s="262" t="str">
        <f>[5]Sheet1!F4</f>
        <v xml:space="preserve"> BUDGET</v>
      </c>
      <c r="D9" s="262"/>
      <c r="E9" s="262" t="str">
        <f>[5]Sheet1!H4</f>
        <v xml:space="preserve"> BUDGET</v>
      </c>
      <c r="F9" s="262" t="str">
        <f>[5]Sheet1!I4</f>
        <v>SIX MONTHS</v>
      </c>
      <c r="G9" s="262" t="str">
        <f>[5]Sheet1!J4</f>
        <v xml:space="preserve"> BUDGET</v>
      </c>
      <c r="H9" s="262" t="str">
        <f>[5]Sheet1!K4</f>
        <v xml:space="preserve"> BUDGET</v>
      </c>
      <c r="I9" s="261"/>
      <c r="J9" s="94" t="s">
        <v>5</v>
      </c>
      <c r="K9" s="94"/>
      <c r="L9" s="137" t="str">
        <f>[5]Sheet1!D4</f>
        <v xml:space="preserve"> BUDGET</v>
      </c>
      <c r="M9" s="137">
        <f>[5]Sheet1!E4</f>
        <v>0</v>
      </c>
      <c r="N9" s="137" t="str">
        <f>[5]Sheet1!F4</f>
        <v xml:space="preserve"> BUDGET</v>
      </c>
      <c r="O9" s="137">
        <f>[5]Sheet1!G4</f>
        <v>0</v>
      </c>
      <c r="P9" s="137" t="str">
        <f>[5]Sheet1!H4</f>
        <v xml:space="preserve"> BUDGET</v>
      </c>
      <c r="Q9" s="137" t="str">
        <f>[5]Sheet1!I4</f>
        <v>SIX MONTHS</v>
      </c>
      <c r="R9" s="137" t="str">
        <f>[5]Sheet1!J4</f>
        <v xml:space="preserve"> BUDGET</v>
      </c>
      <c r="S9" s="137"/>
    </row>
    <row r="10" spans="1:21" ht="15.75" thickTop="1" x14ac:dyDescent="0.25">
      <c r="A10" s="263"/>
      <c r="B10" s="131" t="s">
        <v>834</v>
      </c>
      <c r="C10" s="142">
        <f>D10</f>
        <v>1354736</v>
      </c>
      <c r="D10" s="142">
        <v>1354736</v>
      </c>
      <c r="E10" s="142">
        <f>D51</f>
        <v>624409</v>
      </c>
      <c r="F10" s="142">
        <f>D51</f>
        <v>624409</v>
      </c>
      <c r="G10" s="142">
        <f>F10</f>
        <v>624409</v>
      </c>
      <c r="H10" s="142">
        <f>G51</f>
        <v>792776</v>
      </c>
      <c r="I10" s="261"/>
      <c r="J10" t="str">
        <f>'[15]bpwr.ss. 16153573  4 10 2024'!A858</f>
        <v>215-00-00-40104</v>
      </c>
      <c r="K10" t="str">
        <f>'[15]bpwr.ss. 16153573  4 10 2024'!B858</f>
        <v xml:space="preserve"> OCCUPANCY TAXES      </v>
      </c>
      <c r="L10" s="264">
        <f>'[15]bpwr.ss. 16153573  4 10 2024'!C858</f>
        <v>-650000</v>
      </c>
      <c r="M10" s="264">
        <f>'[15]bpwr.ss. 16153573  4 10 2024'!D858</f>
        <v>-1050258.31</v>
      </c>
      <c r="N10" s="264">
        <f>'[15]bpwr.ss. 16153573  4 10 2024'!E858</f>
        <v>-975000</v>
      </c>
      <c r="O10" s="264">
        <f>'[15]bpwr.ss. 16153573  4 10 2024'!F858</f>
        <v>-1049779</v>
      </c>
      <c r="P10" s="264">
        <f>'[15]bpwr.ss. 16153573  4 10 2024'!G858</f>
        <v>-950000</v>
      </c>
      <c r="Q10" s="264">
        <f>'[15]bpwr.ss. 16153573  4 10 2024'!H858</f>
        <v>-410523.22</v>
      </c>
      <c r="R10">
        <f>'[15]bpwr.ss. 16153573  4 10 2024'!I846</f>
        <v>0</v>
      </c>
    </row>
    <row r="11" spans="1:21" x14ac:dyDescent="0.25">
      <c r="A11" s="213" t="s">
        <v>1197</v>
      </c>
      <c r="B11" s="265"/>
      <c r="C11" s="266"/>
      <c r="D11" s="266"/>
      <c r="E11" s="266"/>
      <c r="F11" s="266"/>
      <c r="G11" s="266"/>
      <c r="H11" s="266"/>
      <c r="I11" s="261"/>
      <c r="J11">
        <f>'[15]bpwr.ss. 16153573  4 10 2024'!A859</f>
        <v>0</v>
      </c>
      <c r="K11" t="str">
        <f>'[15]bpwr.ss. 16153573  4 10 2024'!B859</f>
        <v xml:space="preserve"> Subtotal object - 41 </v>
      </c>
      <c r="L11" s="264">
        <f>'[15]bpwr.ss. 16153573  4 10 2024'!C859</f>
        <v>-650000</v>
      </c>
      <c r="M11" s="264">
        <f>'[15]bpwr.ss. 16153573  4 10 2024'!D859</f>
        <v>-1050258.31</v>
      </c>
      <c r="N11" s="264">
        <f>'[15]bpwr.ss. 16153573  4 10 2024'!E859</f>
        <v>-975000</v>
      </c>
      <c r="O11" s="264">
        <f>'[15]bpwr.ss. 16153573  4 10 2024'!F859</f>
        <v>-1049779</v>
      </c>
      <c r="P11" s="264">
        <f>'[15]bpwr.ss. 16153573  4 10 2024'!G859</f>
        <v>-950000</v>
      </c>
      <c r="Q11" s="264">
        <f>'[15]bpwr.ss. 16153573  4 10 2024'!H859</f>
        <v>-410523.22</v>
      </c>
      <c r="R11">
        <f>'[15]bpwr.ss. 16153573  4 10 2024'!I847</f>
        <v>0</v>
      </c>
      <c r="S11" t="s">
        <v>50</v>
      </c>
    </row>
    <row r="12" spans="1:21" x14ac:dyDescent="0.25">
      <c r="A12" s="267" t="s">
        <v>1198</v>
      </c>
      <c r="B12" s="119" t="str">
        <f>K10</f>
        <v xml:space="preserve"> OCCUPANCY TAXES      </v>
      </c>
      <c r="C12" s="100">
        <v>1000000</v>
      </c>
      <c r="D12" s="100">
        <v>1052095</v>
      </c>
      <c r="E12" s="100">
        <v>1000000</v>
      </c>
      <c r="F12" s="100">
        <v>394844</v>
      </c>
      <c r="G12" s="100">
        <v>1000000</v>
      </c>
      <c r="H12" s="100">
        <v>1010000</v>
      </c>
      <c r="I12" s="261"/>
      <c r="J12" t="str">
        <f>'[15]bpwr.ss. 16153573  4 10 2024'!A860</f>
        <v>215-00-00-40710</v>
      </c>
      <c r="K12" t="str">
        <f>'[15]bpwr.ss. 16153573  4 10 2024'!B860</f>
        <v xml:space="preserve"> INTEREST REVENUE     </v>
      </c>
      <c r="L12" s="264">
        <f>'[15]bpwr.ss. 16153573  4 10 2024'!C860</f>
        <v>-2000</v>
      </c>
      <c r="M12" s="264">
        <f>'[15]bpwr.ss. 16153573  4 10 2024'!D860</f>
        <v>-8358.85</v>
      </c>
      <c r="N12" s="264">
        <f>'[15]bpwr.ss. 16153573  4 10 2024'!E860</f>
        <v>-40000</v>
      </c>
      <c r="O12" s="264">
        <f>'[15]bpwr.ss. 16153573  4 10 2024'!F860</f>
        <v>-55627.66</v>
      </c>
      <c r="P12" s="264">
        <f>'[15]bpwr.ss. 16153573  4 10 2024'!G860</f>
        <v>-40000</v>
      </c>
      <c r="Q12" s="264">
        <f>'[15]bpwr.ss. 16153573  4 10 2024'!H860</f>
        <v>-36176.730000000003</v>
      </c>
      <c r="R12">
        <f>'[15]bpwr.ss. 16153573  4 10 2024'!I848</f>
        <v>0</v>
      </c>
      <c r="S12" t="s">
        <v>50</v>
      </c>
    </row>
    <row r="13" spans="1:21" ht="15.75" thickBot="1" x14ac:dyDescent="0.3">
      <c r="A13" s="268" t="s">
        <v>1199</v>
      </c>
      <c r="B13" s="97" t="str">
        <f>K12</f>
        <v xml:space="preserve"> INTEREST REVENUE     </v>
      </c>
      <c r="C13" s="100">
        <v>70000</v>
      </c>
      <c r="D13" s="100">
        <v>76252</v>
      </c>
      <c r="E13" s="100">
        <v>40000</v>
      </c>
      <c r="F13" s="100">
        <v>13763</v>
      </c>
      <c r="G13" s="100">
        <v>40000</v>
      </c>
      <c r="H13" s="100">
        <v>25000</v>
      </c>
      <c r="I13" s="261"/>
      <c r="J13">
        <f>'[15]bpwr.ss. 16153573  4 10 2024'!A861</f>
        <v>0</v>
      </c>
      <c r="K13" t="str">
        <f>'[15]bpwr.ss. 16153573  4 10 2024'!B861</f>
        <v xml:space="preserve"> Subtotal object - 47 </v>
      </c>
      <c r="L13" s="264">
        <f>'[15]bpwr.ss. 16153573  4 10 2024'!C861</f>
        <v>-2000</v>
      </c>
      <c r="M13" s="264">
        <f>'[15]bpwr.ss. 16153573  4 10 2024'!D861</f>
        <v>-8358.85</v>
      </c>
      <c r="N13" s="264">
        <f>'[15]bpwr.ss. 16153573  4 10 2024'!E861</f>
        <v>-40000</v>
      </c>
      <c r="O13" s="264">
        <f>'[15]bpwr.ss. 16153573  4 10 2024'!F861</f>
        <v>-55627.66</v>
      </c>
      <c r="P13" s="264">
        <f>'[15]bpwr.ss. 16153573  4 10 2024'!G861</f>
        <v>-40000</v>
      </c>
      <c r="Q13" s="264">
        <f>'[15]bpwr.ss. 16153573  4 10 2024'!H861</f>
        <v>-36176.730000000003</v>
      </c>
      <c r="R13">
        <f>'[15]bpwr.ss. 16153573  4 10 2024'!L849</f>
        <v>0</v>
      </c>
      <c r="S13" t="s">
        <v>50</v>
      </c>
    </row>
    <row r="14" spans="1:21" ht="15.75" hidden="1" thickBot="1" x14ac:dyDescent="0.3">
      <c r="C14" s="100"/>
      <c r="E14" s="100"/>
      <c r="F14" s="100"/>
      <c r="G14" s="100"/>
      <c r="H14" s="100"/>
      <c r="I14" s="261"/>
      <c r="J14" t="str">
        <f>'[15]bpwr.ss. 16153573  4 10 2024'!A862</f>
        <v xml:space="preserve"> 22-4921-00-00                          </v>
      </c>
      <c r="K14" t="str">
        <f>'[15]bpwr.ss. 16153573  4 10 2024'!B862</f>
        <v xml:space="preserve"> TRANSFER FROM MC TEC </v>
      </c>
      <c r="L14" s="264">
        <f>'[15]bpwr.ss. 16153573  4 10 2024'!C862</f>
        <v>0</v>
      </c>
      <c r="M14" s="264">
        <f>'[15]bpwr.ss. 16153573  4 10 2024'!D862</f>
        <v>150.41</v>
      </c>
      <c r="N14" s="264">
        <f>'[15]bpwr.ss. 16153573  4 10 2024'!E862</f>
        <v>0</v>
      </c>
      <c r="O14" s="264">
        <f>'[15]bpwr.ss. 16153573  4 10 2024'!F862</f>
        <v>0</v>
      </c>
      <c r="P14" s="264">
        <f>'[15]bpwr.ss. 16153573  4 10 2024'!G862</f>
        <v>0</v>
      </c>
      <c r="Q14" s="264">
        <f>'[15]bpwr.ss. 16153573  4 10 2024'!H862</f>
        <v>0</v>
      </c>
      <c r="R14">
        <f>'[15]bpwr.ss. 16153573  4 10 2024'!L850</f>
        <v>0</v>
      </c>
      <c r="S14" t="s">
        <v>50</v>
      </c>
    </row>
    <row r="15" spans="1:21" ht="15.75" hidden="1" thickBot="1" x14ac:dyDescent="0.3">
      <c r="A15" s="97" t="str">
        <f>J14</f>
        <v xml:space="preserve"> 22-4921-00-00                          </v>
      </c>
      <c r="B15" s="97" t="str">
        <f>K14</f>
        <v xml:space="preserve"> TRANSFER FROM MC TEC </v>
      </c>
      <c r="C15" s="119">
        <f>-N14</f>
        <v>0</v>
      </c>
      <c r="D15" s="119">
        <f>-O14</f>
        <v>0</v>
      </c>
      <c r="E15" s="119">
        <f>-P14</f>
        <v>0</v>
      </c>
      <c r="F15" s="119">
        <f>-Q14</f>
        <v>0</v>
      </c>
      <c r="G15" s="119">
        <v>0</v>
      </c>
      <c r="H15" s="119">
        <v>0</v>
      </c>
      <c r="I15" s="261"/>
      <c r="J15">
        <f>'[15]bpwr.ss. 16153573  4 10 2024'!A863</f>
        <v>0</v>
      </c>
      <c r="K15" t="str">
        <f>'[15]bpwr.ss. 16153573  4 10 2024'!B863</f>
        <v xml:space="preserve"> Subtotal object - 49 </v>
      </c>
      <c r="L15" s="264">
        <f>'[15]bpwr.ss. 16153573  4 10 2024'!C863</f>
        <v>0</v>
      </c>
      <c r="M15" s="264">
        <f>'[15]bpwr.ss. 16153573  4 10 2024'!D863</f>
        <v>150.41</v>
      </c>
      <c r="N15" s="264">
        <f>'[15]bpwr.ss. 16153573  4 10 2024'!E863</f>
        <v>0</v>
      </c>
      <c r="O15" s="264">
        <f>'[15]bpwr.ss. 16153573  4 10 2024'!F863</f>
        <v>0</v>
      </c>
      <c r="P15" s="264">
        <f>'[15]bpwr.ss. 16153573  4 10 2024'!G863</f>
        <v>0</v>
      </c>
      <c r="Q15" s="264">
        <f>'[15]bpwr.ss. 16153573  4 10 2024'!H863</f>
        <v>0</v>
      </c>
      <c r="R15">
        <f>'[15]bpwr.ss. 16153573  4 10 2024'!L851</f>
        <v>0</v>
      </c>
      <c r="S15" t="s">
        <v>50</v>
      </c>
    </row>
    <row r="16" spans="1:21" ht="15.75" thickBot="1" x14ac:dyDescent="0.3">
      <c r="A16" s="269"/>
      <c r="B16" s="270" t="s">
        <v>580</v>
      </c>
      <c r="C16" s="271">
        <f t="shared" ref="C16:G16" si="0">SUM(C12:C15)</f>
        <v>1070000</v>
      </c>
      <c r="D16" s="271">
        <f t="shared" si="0"/>
        <v>1128347</v>
      </c>
      <c r="E16" s="271">
        <f t="shared" si="0"/>
        <v>1040000</v>
      </c>
      <c r="F16" s="271">
        <f t="shared" si="0"/>
        <v>408607</v>
      </c>
      <c r="G16" s="271">
        <f t="shared" si="0"/>
        <v>1040000</v>
      </c>
      <c r="H16" s="271">
        <f>SUM(H12:H15)</f>
        <v>1035000</v>
      </c>
      <c r="I16" s="261"/>
      <c r="J16" t="str">
        <f>'[15]bpwr.ss. 16153573  4 10 2024'!A864</f>
        <v xml:space="preserve">Program number:      </v>
      </c>
      <c r="K16" t="str">
        <f>'[15]bpwr.ss. 16153573  4 10 2024'!B864</f>
        <v xml:space="preserve">                                </v>
      </c>
      <c r="L16" s="264">
        <f>'[15]bpwr.ss. 16153573  4 10 2024'!C864</f>
        <v>-652000</v>
      </c>
      <c r="M16" s="264">
        <f>'[15]bpwr.ss. 16153573  4 10 2024'!D864</f>
        <v>-1058466.75</v>
      </c>
      <c r="N16" s="264">
        <f>'[15]bpwr.ss. 16153573  4 10 2024'!E864</f>
        <v>-1015000</v>
      </c>
      <c r="O16" s="264">
        <f>'[15]bpwr.ss. 16153573  4 10 2024'!F864</f>
        <v>-1105406.6599999999</v>
      </c>
      <c r="P16" s="264">
        <f>'[15]bpwr.ss. 16153573  4 10 2024'!G864</f>
        <v>-990000</v>
      </c>
      <c r="Q16" s="264">
        <f>'[15]bpwr.ss. 16153573  4 10 2024'!H864</f>
        <v>-446699.95</v>
      </c>
      <c r="R16">
        <f>'[15]bpwr.ss. 16153573  4 10 2024'!I852</f>
        <v>0</v>
      </c>
      <c r="S16" t="s">
        <v>50</v>
      </c>
      <c r="T16" s="95"/>
      <c r="U16" s="95"/>
    </row>
    <row r="17" spans="1:25" ht="16.5" thickTop="1" thickBot="1" x14ac:dyDescent="0.3">
      <c r="A17" s="214"/>
      <c r="B17" s="214" t="s">
        <v>1200</v>
      </c>
      <c r="C17" s="111">
        <f t="shared" ref="C17:H17" si="1">C10+C16</f>
        <v>2424736</v>
      </c>
      <c r="D17" s="111">
        <f t="shared" si="1"/>
        <v>2483083</v>
      </c>
      <c r="E17" s="111">
        <f t="shared" si="1"/>
        <v>1664409</v>
      </c>
      <c r="F17" s="111">
        <f t="shared" si="1"/>
        <v>1033016</v>
      </c>
      <c r="G17" s="111">
        <f t="shared" si="1"/>
        <v>1664409</v>
      </c>
      <c r="H17" s="111">
        <f t="shared" si="1"/>
        <v>1827776</v>
      </c>
      <c r="I17" s="261"/>
      <c r="J17" t="str">
        <f>'[15]bpwr.ss. 16153573  4 10 2024'!A865</f>
        <v xml:space="preserve">Department number:      </v>
      </c>
      <c r="K17" t="str">
        <f>'[15]bpwr.ss. 16153573  4 10 2024'!B865</f>
        <v xml:space="preserve"> HOTEL MOTEL REVENUE            </v>
      </c>
      <c r="L17" s="264">
        <f>'[15]bpwr.ss. 16153573  4 10 2024'!C865</f>
        <v>-652000</v>
      </c>
      <c r="M17" s="264">
        <f>'[15]bpwr.ss. 16153573  4 10 2024'!D865</f>
        <v>-1058466.75</v>
      </c>
      <c r="N17" s="264">
        <f>'[15]bpwr.ss. 16153573  4 10 2024'!E865</f>
        <v>-1015000</v>
      </c>
      <c r="O17" s="264">
        <f>'[15]bpwr.ss. 16153573  4 10 2024'!F865</f>
        <v>-1105406.6599999999</v>
      </c>
      <c r="P17" s="264">
        <f>'[15]bpwr.ss. 16153573  4 10 2024'!G865</f>
        <v>-990000</v>
      </c>
      <c r="Q17" s="264">
        <f>'[15]bpwr.ss. 16153573  4 10 2024'!H865</f>
        <v>-446699.95</v>
      </c>
      <c r="R17">
        <f>'[15]bpwr.ss. 16153573  4 10 2024'!I853</f>
        <v>0</v>
      </c>
      <c r="S17" t="s">
        <v>50</v>
      </c>
    </row>
    <row r="18" spans="1:25" ht="15.75" thickTop="1" x14ac:dyDescent="0.25">
      <c r="A18" s="119" t="s">
        <v>1201</v>
      </c>
      <c r="B18" s="119"/>
      <c r="C18" s="100"/>
      <c r="D18" s="100"/>
      <c r="E18" s="100"/>
      <c r="F18" s="100"/>
      <c r="G18" s="100"/>
      <c r="H18" s="100"/>
      <c r="I18" s="261"/>
      <c r="J18" t="str">
        <f>'[15]bpwr.ss. 16153573  4 10 2024'!A866</f>
        <v xml:space="preserve">              </v>
      </c>
      <c r="K18" t="str">
        <f>'[15]bpwr.ss. 16153573  4 10 2024'!B866</f>
        <v xml:space="preserve"> Revenue                        Subtotal - - - - - - </v>
      </c>
      <c r="L18" s="264">
        <f>'[15]bpwr.ss. 16153573  4 10 2024'!C866</f>
        <v>-652000</v>
      </c>
      <c r="M18" s="264">
        <f>'[15]bpwr.ss. 16153573  4 10 2024'!D866</f>
        <v>-1058466.75</v>
      </c>
      <c r="N18" s="264">
        <f>'[15]bpwr.ss. 16153573  4 10 2024'!E866</f>
        <v>-1015000</v>
      </c>
      <c r="O18" s="264">
        <f>'[15]bpwr.ss. 16153573  4 10 2024'!F866</f>
        <v>-1105406.6599999999</v>
      </c>
      <c r="P18" s="264">
        <f>'[15]bpwr.ss. 16153573  4 10 2024'!G866</f>
        <v>-990000</v>
      </c>
      <c r="Q18" s="264">
        <f>'[15]bpwr.ss. 16153573  4 10 2024'!H866</f>
        <v>-446699.95</v>
      </c>
      <c r="R18">
        <f>'[15]bpwr.ss. 16153573  4 10 2024'!I854</f>
        <v>0</v>
      </c>
      <c r="S18" t="s">
        <v>50</v>
      </c>
      <c r="T18" s="85"/>
      <c r="U18" s="85"/>
    </row>
    <row r="19" spans="1:25" x14ac:dyDescent="0.25">
      <c r="A19" s="267" t="s">
        <v>1202</v>
      </c>
      <c r="B19" s="119" t="str">
        <f>K29</f>
        <v xml:space="preserve"> BUILDING MAINTENANCE </v>
      </c>
      <c r="C19" s="119">
        <v>163000</v>
      </c>
      <c r="D19" s="119">
        <v>10866</v>
      </c>
      <c r="E19" s="119">
        <v>20000</v>
      </c>
      <c r="F19" s="119">
        <v>9969</v>
      </c>
      <c r="G19" s="119">
        <v>20000</v>
      </c>
      <c r="H19" s="119">
        <v>20000</v>
      </c>
      <c r="I19" s="261"/>
      <c r="J19" t="str">
        <f>'[15]bpwr.ss. 16153573  4 10 2024'!A873</f>
        <v>215-10-80-59920</v>
      </c>
      <c r="K19" t="str">
        <f>'[15]bpwr.ss. 16153573  4 10 2024'!B873</f>
        <v>COOKE COUNTY HERITAGE SOCIETY</v>
      </c>
      <c r="L19" s="264">
        <f>'[15]bpwr.ss. 16153573  4 10 2024'!C873</f>
        <v>20000</v>
      </c>
      <c r="M19" s="264">
        <f>'[15]bpwr.ss. 16153573  4 10 2024'!D873</f>
        <v>20000</v>
      </c>
      <c r="N19" s="264">
        <f>'[15]bpwr.ss. 16153573  4 10 2024'!E873</f>
        <v>20000</v>
      </c>
      <c r="O19" s="264">
        <f>'[15]bpwr.ss. 16153573  4 10 2024'!F873</f>
        <v>20000</v>
      </c>
      <c r="P19" s="264">
        <f>'[15]bpwr.ss. 16153573  4 10 2024'!G873</f>
        <v>20000</v>
      </c>
      <c r="Q19" s="264">
        <f>'[15]bpwr.ss. 16153573  4 10 2024'!H873</f>
        <v>10000</v>
      </c>
      <c r="R19">
        <f>'[15]bpwr.ss. 16153573  4 10 2024'!I861</f>
        <v>0</v>
      </c>
      <c r="T19" s="85"/>
    </row>
    <row r="20" spans="1:25" x14ac:dyDescent="0.25">
      <c r="A20" s="267" t="s">
        <v>1203</v>
      </c>
      <c r="B20" s="119" t="str">
        <f>K30</f>
        <v xml:space="preserve"> MEDAL OF HONOR       </v>
      </c>
      <c r="C20" s="119">
        <v>25300</v>
      </c>
      <c r="D20" s="119">
        <v>18554</v>
      </c>
      <c r="E20" s="119">
        <v>25300</v>
      </c>
      <c r="F20" s="119">
        <v>15929</v>
      </c>
      <c r="G20" s="119">
        <v>25300</v>
      </c>
      <c r="H20" s="119">
        <v>25300</v>
      </c>
      <c r="I20" s="261"/>
      <c r="J20" t="str">
        <f>'[15]bpwr.ss. 16153573  4 10 2024'!A874</f>
        <v>215-10-80-59921</v>
      </c>
      <c r="K20" t="str">
        <f>'[15]bpwr.ss. 16153573  4 10 2024'!B874</f>
        <v>CHAMBER OF COMMERCE-TOURISM</v>
      </c>
      <c r="L20" s="264">
        <f>'[15]bpwr.ss. 16153573  4 10 2024'!C874</f>
        <v>64000</v>
      </c>
      <c r="M20" s="264">
        <f>'[15]bpwr.ss. 16153573  4 10 2024'!D874</f>
        <v>64000</v>
      </c>
      <c r="N20" s="264">
        <f>'[15]bpwr.ss. 16153573  4 10 2024'!E874</f>
        <v>64000</v>
      </c>
      <c r="O20" s="264">
        <f>'[15]bpwr.ss. 16153573  4 10 2024'!F874</f>
        <v>64000</v>
      </c>
      <c r="P20" s="264">
        <f>'[15]bpwr.ss. 16153573  4 10 2024'!G874</f>
        <v>64000</v>
      </c>
      <c r="Q20" s="264">
        <f>'[15]bpwr.ss. 16153573  4 10 2024'!H874</f>
        <v>32000</v>
      </c>
      <c r="R20">
        <f>'[15]bpwr.ss. 16153573  4 10 2024'!I862</f>
        <v>0</v>
      </c>
      <c r="T20" s="85"/>
    </row>
    <row r="21" spans="1:25" s="95" customFormat="1" hidden="1" x14ac:dyDescent="0.25">
      <c r="A21" s="267" t="s">
        <v>1204</v>
      </c>
      <c r="B21" s="119" t="str">
        <f>K31</f>
        <v xml:space="preserve"> MOH MUSEUM EXP       </v>
      </c>
      <c r="C21" s="119">
        <v>0</v>
      </c>
      <c r="D21" s="119">
        <v>0</v>
      </c>
      <c r="E21" s="119">
        <v>0</v>
      </c>
      <c r="F21" s="119">
        <f>Q31</f>
        <v>0</v>
      </c>
      <c r="G21" s="119">
        <v>0</v>
      </c>
      <c r="H21" s="119">
        <v>0</v>
      </c>
      <c r="I21" s="272"/>
      <c r="J21" t="str">
        <f>'[15]bpwr.ss. 16153573  4 10 2024'!A875</f>
        <v>215-10-80-59922</v>
      </c>
      <c r="K21" t="str">
        <f>'[15]bpwr.ss. 16153573  4 10 2024'!B875</f>
        <v>ARTS COUNCIL</v>
      </c>
      <c r="L21" s="264">
        <f>'[15]bpwr.ss. 16153573  4 10 2024'!C875</f>
        <v>4500</v>
      </c>
      <c r="M21" s="264">
        <f>'[15]bpwr.ss. 16153573  4 10 2024'!D875</f>
        <v>4500</v>
      </c>
      <c r="N21" s="264">
        <f>'[15]bpwr.ss. 16153573  4 10 2024'!E875</f>
        <v>4500</v>
      </c>
      <c r="O21" s="264">
        <f>'[15]bpwr.ss. 16153573  4 10 2024'!F875</f>
        <v>4500</v>
      </c>
      <c r="P21" s="264">
        <f>'[15]bpwr.ss. 16153573  4 10 2024'!G875</f>
        <v>4500</v>
      </c>
      <c r="Q21" s="264">
        <f>'[15]bpwr.ss. 16153573  4 10 2024'!H875</f>
        <v>2250</v>
      </c>
      <c r="R21">
        <f>'[15]bpwr.ss. 16153573  4 10 2024'!I863</f>
        <v>0</v>
      </c>
      <c r="S21"/>
      <c r="T21" s="85"/>
    </row>
    <row r="22" spans="1:25" s="95" customFormat="1" x14ac:dyDescent="0.25">
      <c r="A22" s="267" t="s">
        <v>1205</v>
      </c>
      <c r="B22" s="119" t="str">
        <f>K32</f>
        <v xml:space="preserve"> FARMERS MARKET EVENT </v>
      </c>
      <c r="C22" s="119">
        <v>42000</v>
      </c>
      <c r="D22" s="119">
        <f>O32</f>
        <v>42000</v>
      </c>
      <c r="E22" s="119">
        <v>42000</v>
      </c>
      <c r="F22" s="119">
        <f>Q32</f>
        <v>21000</v>
      </c>
      <c r="G22" s="119">
        <v>42000</v>
      </c>
      <c r="H22" s="119">
        <v>42000</v>
      </c>
      <c r="I22" s="272"/>
      <c r="J22" t="str">
        <f>'[15]bpwr.ss. 16153573  4 10 2024'!A876</f>
        <v>215-10-80-59923</v>
      </c>
      <c r="K22" t="str">
        <f>'[15]bpwr.ss. 16153573  4 10 2024'!B876</f>
        <v>BUTTERFIELD STAGE</v>
      </c>
      <c r="L22" s="264">
        <f>'[15]bpwr.ss. 16153573  4 10 2024'!C876</f>
        <v>15000</v>
      </c>
      <c r="M22" s="264">
        <f>'[15]bpwr.ss. 16153573  4 10 2024'!D876</f>
        <v>15000</v>
      </c>
      <c r="N22" s="264">
        <f>'[15]bpwr.ss. 16153573  4 10 2024'!E876</f>
        <v>15000</v>
      </c>
      <c r="O22" s="264">
        <f>'[15]bpwr.ss. 16153573  4 10 2024'!F876</f>
        <v>15000</v>
      </c>
      <c r="P22" s="264">
        <f>'[15]bpwr.ss. 16153573  4 10 2024'!G876</f>
        <v>15000</v>
      </c>
      <c r="Q22" s="264">
        <f>'[15]bpwr.ss. 16153573  4 10 2024'!H876</f>
        <v>3750</v>
      </c>
      <c r="R22">
        <f>'[15]bpwr.ss. 16153573  4 10 2024'!I864</f>
        <v>0</v>
      </c>
      <c r="S22"/>
      <c r="T22" s="85"/>
    </row>
    <row r="23" spans="1:25" s="95" customFormat="1" x14ac:dyDescent="0.25">
      <c r="A23" s="267" t="s">
        <v>1206</v>
      </c>
      <c r="B23" s="267" t="s">
        <v>1207</v>
      </c>
      <c r="C23" s="119">
        <v>2500</v>
      </c>
      <c r="D23" s="119">
        <v>2400</v>
      </c>
      <c r="E23" s="119">
        <v>10000</v>
      </c>
      <c r="F23" s="119">
        <v>0</v>
      </c>
      <c r="G23" s="119">
        <v>0</v>
      </c>
      <c r="H23" s="119">
        <v>190000</v>
      </c>
      <c r="I23" s="272"/>
      <c r="J23" t="str">
        <f>'[15]bpwr.ss. 16153573  4 10 2024'!A877</f>
        <v>215-10-80-59924</v>
      </c>
      <c r="K23" t="str">
        <f>'[15]bpwr.ss. 16153573  4 10 2024'!B877</f>
        <v xml:space="preserve"> MORTON MUSEUM        </v>
      </c>
      <c r="L23" s="264">
        <f>'[15]bpwr.ss. 16153573  4 10 2024'!C877</f>
        <v>15000</v>
      </c>
      <c r="M23" s="264">
        <f>'[15]bpwr.ss. 16153573  4 10 2024'!D877</f>
        <v>15000</v>
      </c>
      <c r="N23" s="264">
        <f>'[15]bpwr.ss. 16153573  4 10 2024'!E877</f>
        <v>15000</v>
      </c>
      <c r="O23" s="264">
        <f>'[15]bpwr.ss. 16153573  4 10 2024'!F877</f>
        <v>15000</v>
      </c>
      <c r="P23" s="264">
        <f>'[15]bpwr.ss. 16153573  4 10 2024'!G877</f>
        <v>15000</v>
      </c>
      <c r="Q23" s="264">
        <f>'[15]bpwr.ss. 16153573  4 10 2024'!H877</f>
        <v>7500</v>
      </c>
      <c r="R23">
        <f>'[15]bpwr.ss. 16153573  4 10 2024'!I865</f>
        <v>0</v>
      </c>
      <c r="S23"/>
      <c r="T23" s="85"/>
    </row>
    <row r="24" spans="1:25" s="95" customFormat="1" x14ac:dyDescent="0.25">
      <c r="A24" s="268" t="s">
        <v>1208</v>
      </c>
      <c r="B24" s="267" t="s">
        <v>1209</v>
      </c>
      <c r="C24" s="119">
        <v>18500</v>
      </c>
      <c r="D24" s="119">
        <v>20744</v>
      </c>
      <c r="E24" s="119">
        <v>12000</v>
      </c>
      <c r="F24" s="119">
        <v>5635</v>
      </c>
      <c r="G24" s="119">
        <v>12000</v>
      </c>
      <c r="H24" s="119">
        <v>12000</v>
      </c>
      <c r="I24" s="272"/>
      <c r="J24">
        <f>'[15]bpwr.ss. 16153573  4 10 2024'!A878</f>
        <v>0</v>
      </c>
      <c r="K24" t="str">
        <f>'[15]bpwr.ss. 16153573  4 10 2024'!B878</f>
        <v xml:space="preserve"> Subtotal object - 59 </v>
      </c>
      <c r="L24" s="264">
        <f>'[15]bpwr.ss. 16153573  4 10 2024'!C878</f>
        <v>118500</v>
      </c>
      <c r="M24" s="264">
        <f>'[15]bpwr.ss. 16153573  4 10 2024'!D878</f>
        <v>118500</v>
      </c>
      <c r="N24" s="264">
        <f>'[15]bpwr.ss. 16153573  4 10 2024'!E878</f>
        <v>118500</v>
      </c>
      <c r="O24" s="264">
        <f>'[15]bpwr.ss. 16153573  4 10 2024'!F878</f>
        <v>118500</v>
      </c>
      <c r="P24" s="264">
        <f>'[15]bpwr.ss. 16153573  4 10 2024'!G878</f>
        <v>118500</v>
      </c>
      <c r="Q24" s="264">
        <f>'[15]bpwr.ss. 16153573  4 10 2024'!H878</f>
        <v>55500</v>
      </c>
      <c r="R24">
        <f>'[15]bpwr.ss. 16153573  4 10 2024'!I866</f>
        <v>0</v>
      </c>
      <c r="S24"/>
      <c r="T24" s="85"/>
    </row>
    <row r="25" spans="1:25" x14ac:dyDescent="0.25">
      <c r="A25" s="268" t="s">
        <v>1210</v>
      </c>
      <c r="B25" s="119" t="s">
        <v>1211</v>
      </c>
      <c r="C25" s="119">
        <v>28000</v>
      </c>
      <c r="D25" s="119">
        <v>9686</v>
      </c>
      <c r="E25" s="119">
        <v>25000</v>
      </c>
      <c r="F25" s="119">
        <v>21058</v>
      </c>
      <c r="G25" s="119">
        <v>35000</v>
      </c>
      <c r="H25" s="119">
        <v>35000</v>
      </c>
      <c r="I25" s="261"/>
      <c r="J25" t="str">
        <f>'[15]bpwr.ss. 16153573  4 10 2024'!A879</f>
        <v>215-10-80-66507</v>
      </c>
      <c r="K25" t="str">
        <f>'[15]bpwr.ss. 16153573  4 10 2024'!B879</f>
        <v xml:space="preserve"> BUTTERFIELD STAGE EL </v>
      </c>
      <c r="L25" s="264">
        <f>'[15]bpwr.ss. 16153573  4 10 2024'!C879</f>
        <v>0</v>
      </c>
      <c r="M25" s="264">
        <f>'[15]bpwr.ss. 16153573  4 10 2024'!D879</f>
        <v>0</v>
      </c>
      <c r="N25" s="264">
        <f>'[15]bpwr.ss. 16153573  4 10 2024'!E879</f>
        <v>0</v>
      </c>
      <c r="O25" s="264">
        <f>'[15]bpwr.ss. 16153573  4 10 2024'!F879</f>
        <v>0</v>
      </c>
      <c r="P25" s="264">
        <f>'[15]bpwr.ss. 16153573  4 10 2024'!G879</f>
        <v>0</v>
      </c>
      <c r="Q25" s="264">
        <f>'[15]bpwr.ss. 16153573  4 10 2024'!H879</f>
        <v>81930</v>
      </c>
      <c r="R25">
        <f>'[15]bpwr.ss. 16153573  4 10 2024'!I867</f>
        <v>0</v>
      </c>
      <c r="T25" s="85"/>
      <c r="U25" s="95"/>
      <c r="V25" s="95"/>
      <c r="W25" s="95"/>
      <c r="X25" s="95"/>
      <c r="Y25" s="95"/>
    </row>
    <row r="26" spans="1:25" x14ac:dyDescent="0.25">
      <c r="A26" s="216"/>
      <c r="B26" s="216" t="s">
        <v>1212</v>
      </c>
      <c r="C26" s="216">
        <f t="shared" ref="C26:H26" si="2">SUM(C19:C25)</f>
        <v>279300</v>
      </c>
      <c r="D26" s="216">
        <f t="shared" si="2"/>
        <v>104250</v>
      </c>
      <c r="E26" s="216">
        <f t="shared" si="2"/>
        <v>134300</v>
      </c>
      <c r="F26" s="216">
        <f t="shared" si="2"/>
        <v>73591</v>
      </c>
      <c r="G26" s="216">
        <f t="shared" si="2"/>
        <v>134300</v>
      </c>
      <c r="H26" s="216">
        <f t="shared" si="2"/>
        <v>324300</v>
      </c>
      <c r="I26" s="261"/>
      <c r="J26">
        <f>'[15]bpwr.ss. 16153573  4 10 2024'!A880</f>
        <v>0</v>
      </c>
      <c r="K26" t="str">
        <f>'[15]bpwr.ss. 16153573  4 10 2024'!B880</f>
        <v xml:space="preserve"> Subtotal object - 65 </v>
      </c>
      <c r="L26" s="264">
        <f>'[15]bpwr.ss. 16153573  4 10 2024'!C880</f>
        <v>0</v>
      </c>
      <c r="M26" s="264">
        <f>'[15]bpwr.ss. 16153573  4 10 2024'!D880</f>
        <v>0</v>
      </c>
      <c r="N26" s="264">
        <f>'[15]bpwr.ss. 16153573  4 10 2024'!E880</f>
        <v>0</v>
      </c>
      <c r="O26" s="264">
        <f>'[15]bpwr.ss. 16153573  4 10 2024'!F880</f>
        <v>0</v>
      </c>
      <c r="P26" s="264">
        <f>'[15]bpwr.ss. 16153573  4 10 2024'!G880</f>
        <v>0</v>
      </c>
      <c r="Q26" s="264">
        <f>'[15]bpwr.ss. 16153573  4 10 2024'!H880</f>
        <v>81930</v>
      </c>
      <c r="R26">
        <f>'[15]bpwr.ss. 16153573  4 10 2024'!I868</f>
        <v>0</v>
      </c>
      <c r="T26" s="85"/>
    </row>
    <row r="27" spans="1:25" x14ac:dyDescent="0.25">
      <c r="A27" s="273" t="s">
        <v>1213</v>
      </c>
      <c r="B27" s="216" t="s">
        <v>1214</v>
      </c>
      <c r="C27" s="216">
        <v>0</v>
      </c>
      <c r="D27" s="216">
        <v>0</v>
      </c>
      <c r="E27" s="216">
        <v>22000</v>
      </c>
      <c r="F27" s="216">
        <v>0</v>
      </c>
      <c r="G27" s="216">
        <v>22000</v>
      </c>
      <c r="H27" s="216">
        <v>25000</v>
      </c>
      <c r="I27" s="261"/>
      <c r="L27" s="264"/>
      <c r="M27" s="264"/>
      <c r="N27" s="264"/>
      <c r="O27" s="264"/>
      <c r="P27" s="264"/>
      <c r="Q27" s="264"/>
      <c r="T27" s="85"/>
    </row>
    <row r="28" spans="1:25" x14ac:dyDescent="0.25">
      <c r="A28" s="120"/>
      <c r="B28" s="216" t="s">
        <v>1215</v>
      </c>
      <c r="C28" s="120">
        <f>SUM(C27)</f>
        <v>0</v>
      </c>
      <c r="D28" s="120">
        <f t="shared" ref="D28:G28" si="3">SUM(D27)</f>
        <v>0</v>
      </c>
      <c r="E28" s="120">
        <f t="shared" si="3"/>
        <v>22000</v>
      </c>
      <c r="F28" s="120">
        <f t="shared" si="3"/>
        <v>0</v>
      </c>
      <c r="G28" s="120">
        <f t="shared" si="3"/>
        <v>22000</v>
      </c>
      <c r="H28" s="120">
        <f>SUM(H27)</f>
        <v>25000</v>
      </c>
      <c r="I28" s="261"/>
      <c r="L28" s="264"/>
      <c r="M28" s="264"/>
      <c r="N28" s="264"/>
      <c r="O28" s="264"/>
      <c r="P28" s="264"/>
      <c r="Q28" s="264"/>
      <c r="T28" s="85"/>
    </row>
    <row r="29" spans="1:25" x14ac:dyDescent="0.25">
      <c r="A29" s="267" t="s">
        <v>1216</v>
      </c>
      <c r="B29" s="119" t="str">
        <f>K19</f>
        <v>COOKE COUNTY HERITAGE SOCIETY</v>
      </c>
      <c r="C29" s="119">
        <v>20000</v>
      </c>
      <c r="D29" s="119">
        <v>15000</v>
      </c>
      <c r="E29" s="119">
        <v>20000</v>
      </c>
      <c r="F29" s="119">
        <v>0</v>
      </c>
      <c r="G29" s="119">
        <v>20000</v>
      </c>
      <c r="H29" s="119">
        <v>20000</v>
      </c>
      <c r="I29" s="261"/>
      <c r="J29" t="str">
        <f>'[15]bpwr.ss. 16153573  4 10 2024'!A867</f>
        <v>215-10-80-53302</v>
      </c>
      <c r="K29" t="str">
        <f>'[15]bpwr.ss. 16153573  4 10 2024'!B867</f>
        <v xml:space="preserve"> BUILDING MAINTENANCE </v>
      </c>
      <c r="L29" s="264">
        <f>'[15]bpwr.ss. 16153573  4 10 2024'!C867</f>
        <v>13000</v>
      </c>
      <c r="M29" s="264">
        <f>'[15]bpwr.ss. 16153573  4 10 2024'!D867</f>
        <v>15709.88</v>
      </c>
      <c r="N29" s="264">
        <f>'[15]bpwr.ss. 16153573  4 10 2024'!E867</f>
        <v>13000</v>
      </c>
      <c r="O29" s="264">
        <f>'[15]bpwr.ss. 16153573  4 10 2024'!F867</f>
        <v>2154.4299999999998</v>
      </c>
      <c r="P29" s="264">
        <f>'[15]bpwr.ss. 16153573  4 10 2024'!G867</f>
        <v>113000</v>
      </c>
      <c r="Q29" s="264">
        <f>'[15]bpwr.ss. 16153573  4 10 2024'!H867</f>
        <v>4086</v>
      </c>
      <c r="R29">
        <f>'[15]bpwr.ss. 16153573  4 10 2024'!I855</f>
        <v>0</v>
      </c>
      <c r="S29" t="s">
        <v>50</v>
      </c>
      <c r="T29" s="85"/>
      <c r="U29" s="85"/>
    </row>
    <row r="30" spans="1:25" x14ac:dyDescent="0.25">
      <c r="A30" s="267" t="s">
        <v>1217</v>
      </c>
      <c r="B30" s="119" t="str">
        <f>K20</f>
        <v>CHAMBER OF COMMERCE-TOURISM</v>
      </c>
      <c r="C30" s="119">
        <v>64000</v>
      </c>
      <c r="D30" s="119">
        <f>O20</f>
        <v>64000</v>
      </c>
      <c r="E30" s="119">
        <v>64000</v>
      </c>
      <c r="F30" s="119">
        <f>Q20</f>
        <v>32000</v>
      </c>
      <c r="G30" s="119">
        <v>64000</v>
      </c>
      <c r="H30" s="119">
        <v>64000</v>
      </c>
      <c r="I30" s="261"/>
      <c r="J30" t="str">
        <f>'[15]bpwr.ss. 16153573  4 10 2024'!A868</f>
        <v>215-10-80-53323</v>
      </c>
      <c r="K30" t="str">
        <f>'[15]bpwr.ss. 16153573  4 10 2024'!B868</f>
        <v xml:space="preserve"> MEDAL OF HONOR       </v>
      </c>
      <c r="L30" s="264">
        <f>'[15]bpwr.ss. 16153573  4 10 2024'!C868</f>
        <v>13300</v>
      </c>
      <c r="M30" s="264">
        <f>'[15]bpwr.ss. 16153573  4 10 2024'!D868</f>
        <v>4717.26</v>
      </c>
      <c r="N30" s="264">
        <f>'[15]bpwr.ss. 16153573  4 10 2024'!E868</f>
        <v>28500</v>
      </c>
      <c r="O30" s="264">
        <f>'[15]bpwr.ss. 16153573  4 10 2024'!F868</f>
        <v>33684.769999999997</v>
      </c>
      <c r="P30" s="264">
        <f>'[15]bpwr.ss. 16153573  4 10 2024'!G868</f>
        <v>25300</v>
      </c>
      <c r="Q30" s="264">
        <f>'[15]bpwr.ss. 16153573  4 10 2024'!H868</f>
        <v>16946.689999999999</v>
      </c>
      <c r="R30">
        <f>'[15]bpwr.ss. 16153573  4 10 2024'!I856</f>
        <v>0</v>
      </c>
      <c r="S30" t="s">
        <v>50</v>
      </c>
      <c r="T30" s="85"/>
      <c r="U30" s="85"/>
    </row>
    <row r="31" spans="1:25" x14ac:dyDescent="0.25">
      <c r="A31" s="267" t="s">
        <v>1218</v>
      </c>
      <c r="B31" s="119" t="str">
        <f>K21</f>
        <v>ARTS COUNCIL</v>
      </c>
      <c r="C31" s="119">
        <v>4500</v>
      </c>
      <c r="D31" s="119">
        <f>O21</f>
        <v>4500</v>
      </c>
      <c r="E31" s="119">
        <v>4500</v>
      </c>
      <c r="F31" s="119">
        <f>Q21</f>
        <v>2250</v>
      </c>
      <c r="G31" s="119">
        <v>4500</v>
      </c>
      <c r="H31" s="119">
        <v>4500</v>
      </c>
      <c r="I31" s="261"/>
      <c r="J31" t="str">
        <f>'[15]bpwr.ss. 16153573  4 10 2024'!A869</f>
        <v>215-10-80-53324</v>
      </c>
      <c r="K31" t="str">
        <f>'[15]bpwr.ss. 16153573  4 10 2024'!B869</f>
        <v xml:space="preserve"> MOH MUSEUM EXP       </v>
      </c>
      <c r="L31" s="264">
        <f>'[15]bpwr.ss. 16153573  4 10 2024'!C869</f>
        <v>0</v>
      </c>
      <c r="M31" s="264">
        <f>'[15]bpwr.ss. 16153573  4 10 2024'!D869</f>
        <v>0</v>
      </c>
      <c r="N31" s="264">
        <f>'[15]bpwr.ss. 16153573  4 10 2024'!E869</f>
        <v>350000</v>
      </c>
      <c r="O31" s="264">
        <f>'[15]bpwr.ss. 16153573  4 10 2024'!F869</f>
        <v>350000</v>
      </c>
      <c r="P31" s="264">
        <f>'[15]bpwr.ss. 16153573  4 10 2024'!G869</f>
        <v>0</v>
      </c>
      <c r="Q31" s="264">
        <f>'[15]bpwr.ss. 16153573  4 10 2024'!H869</f>
        <v>0</v>
      </c>
      <c r="R31">
        <f>'[15]bpwr.ss. 16153573  4 10 2024'!I857</f>
        <v>0</v>
      </c>
      <c r="S31" t="s">
        <v>50</v>
      </c>
      <c r="T31" s="85"/>
      <c r="U31" s="85"/>
    </row>
    <row r="32" spans="1:25" x14ac:dyDescent="0.25">
      <c r="A32" s="267" t="s">
        <v>1219</v>
      </c>
      <c r="B32" s="119" t="str">
        <f>K22</f>
        <v>BUTTERFIELD STAGE</v>
      </c>
      <c r="C32" s="119">
        <v>15000</v>
      </c>
      <c r="D32" s="119">
        <f>O22</f>
        <v>15000</v>
      </c>
      <c r="E32" s="119">
        <v>15000</v>
      </c>
      <c r="F32" s="119">
        <v>7500</v>
      </c>
      <c r="G32" s="119">
        <v>15000</v>
      </c>
      <c r="H32" s="119">
        <v>15000</v>
      </c>
      <c r="I32" s="261"/>
      <c r="J32" t="str">
        <f>'[15]bpwr.ss. 16153573  4 10 2024'!A870</f>
        <v>215-10-80-53325</v>
      </c>
      <c r="K32" t="str">
        <f>'[15]bpwr.ss. 16153573  4 10 2024'!B870</f>
        <v xml:space="preserve"> FARMERS MARKET EVENT </v>
      </c>
      <c r="L32" s="264">
        <f>'[15]bpwr.ss. 16153573  4 10 2024'!C870</f>
        <v>42000</v>
      </c>
      <c r="M32" s="264">
        <f>'[15]bpwr.ss. 16153573  4 10 2024'!D870</f>
        <v>42000</v>
      </c>
      <c r="N32" s="264">
        <f>'[15]bpwr.ss. 16153573  4 10 2024'!E870</f>
        <v>42000</v>
      </c>
      <c r="O32" s="264">
        <f>'[15]bpwr.ss. 16153573  4 10 2024'!F870</f>
        <v>42000</v>
      </c>
      <c r="P32" s="264">
        <f>'[15]bpwr.ss. 16153573  4 10 2024'!G870</f>
        <v>42000</v>
      </c>
      <c r="Q32" s="264">
        <f>'[15]bpwr.ss. 16153573  4 10 2024'!H870</f>
        <v>21000</v>
      </c>
      <c r="R32">
        <f>'[15]bpwr.ss. 16153573  4 10 2024'!I858</f>
        <v>0</v>
      </c>
      <c r="S32" t="s">
        <v>50</v>
      </c>
      <c r="T32" s="85"/>
      <c r="U32" s="85"/>
    </row>
    <row r="33" spans="1:25" x14ac:dyDescent="0.25">
      <c r="A33" s="267" t="s">
        <v>1220</v>
      </c>
      <c r="B33" s="119" t="s">
        <v>1221</v>
      </c>
      <c r="C33" s="119">
        <v>15000</v>
      </c>
      <c r="D33" s="119">
        <v>15000</v>
      </c>
      <c r="E33" s="119">
        <v>15000</v>
      </c>
      <c r="F33" s="119">
        <v>0</v>
      </c>
      <c r="G33" s="119">
        <v>15000</v>
      </c>
      <c r="H33" s="119">
        <v>60000</v>
      </c>
      <c r="I33" s="261"/>
      <c r="L33" s="264"/>
      <c r="M33" s="264"/>
      <c r="N33" s="264"/>
      <c r="O33" s="264"/>
      <c r="P33" s="264"/>
      <c r="Q33" s="264"/>
      <c r="T33" s="85"/>
      <c r="U33" s="85"/>
    </row>
    <row r="34" spans="1:25" x14ac:dyDescent="0.25">
      <c r="A34" s="267" t="s">
        <v>1222</v>
      </c>
      <c r="B34" s="119" t="s">
        <v>1223</v>
      </c>
      <c r="C34" s="119">
        <v>0</v>
      </c>
      <c r="D34" s="119">
        <v>0</v>
      </c>
      <c r="E34" s="119">
        <v>0</v>
      </c>
      <c r="F34" s="119">
        <v>0</v>
      </c>
      <c r="G34" s="119">
        <v>0</v>
      </c>
      <c r="H34" s="119">
        <v>25000</v>
      </c>
      <c r="I34" s="261"/>
      <c r="L34" s="264"/>
      <c r="M34" s="264"/>
      <c r="N34" s="264"/>
      <c r="O34" s="264"/>
      <c r="P34" s="264"/>
      <c r="Q34" s="264"/>
      <c r="T34" s="85"/>
      <c r="U34" s="85"/>
    </row>
    <row r="35" spans="1:25" x14ac:dyDescent="0.25">
      <c r="A35" s="267" t="s">
        <v>1224</v>
      </c>
      <c r="B35" s="119" t="s">
        <v>1225</v>
      </c>
      <c r="C35" s="119">
        <v>0</v>
      </c>
      <c r="D35" s="119">
        <v>0</v>
      </c>
      <c r="E35" s="119">
        <v>0</v>
      </c>
      <c r="F35" s="119">
        <v>0</v>
      </c>
      <c r="G35" s="119">
        <v>0</v>
      </c>
      <c r="H35" s="119">
        <v>14376</v>
      </c>
      <c r="I35" s="261"/>
      <c r="L35" s="264"/>
      <c r="M35" s="264"/>
      <c r="N35" s="264"/>
      <c r="O35" s="264"/>
      <c r="P35" s="264"/>
      <c r="Q35" s="264"/>
      <c r="T35" s="85"/>
      <c r="U35" s="85"/>
    </row>
    <row r="36" spans="1:25" x14ac:dyDescent="0.25">
      <c r="A36" s="267" t="s">
        <v>1226</v>
      </c>
      <c r="B36" s="119" t="s">
        <v>1227</v>
      </c>
      <c r="C36" s="119">
        <v>0</v>
      </c>
      <c r="D36" s="119">
        <v>0</v>
      </c>
      <c r="E36" s="119">
        <v>0</v>
      </c>
      <c r="F36" s="119">
        <v>0</v>
      </c>
      <c r="G36" s="119">
        <v>12000</v>
      </c>
      <c r="H36" s="119">
        <v>12000</v>
      </c>
      <c r="I36" s="261"/>
      <c r="J36" t="str">
        <f>'[15]bpwr.ss. 16153573  4 10 2024'!A871</f>
        <v>215-10-80-53327</v>
      </c>
      <c r="K36" t="str">
        <f>'[15]bpwr.ss. 16153573  4 10 2024'!B871</f>
        <v xml:space="preserve"> HOTEL ASSOCIATION WE </v>
      </c>
      <c r="L36" s="264">
        <f>'[15]bpwr.ss. 16153573  4 10 2024'!C871</f>
        <v>16000</v>
      </c>
      <c r="M36" s="264">
        <f>'[15]bpwr.ss. 16153573  4 10 2024'!D871</f>
        <v>15889.4</v>
      </c>
      <c r="N36" s="264">
        <f>'[15]bpwr.ss. 16153573  4 10 2024'!E871</f>
        <v>21000</v>
      </c>
      <c r="O36" s="264">
        <f>'[15]bpwr.ss. 16153573  4 10 2024'!F871</f>
        <v>17581.89</v>
      </c>
      <c r="P36" s="264">
        <f>'[15]bpwr.ss. 16153573  4 10 2024'!G871</f>
        <v>21000</v>
      </c>
      <c r="Q36" s="264">
        <f>'[15]bpwr.ss. 16153573  4 10 2024'!H871</f>
        <v>10460.209999999999</v>
      </c>
      <c r="R36">
        <f>'[15]bpwr.ss. 16153573  4 10 2024'!I859</f>
        <v>0</v>
      </c>
      <c r="S36" t="s">
        <v>50</v>
      </c>
      <c r="T36" s="85"/>
      <c r="U36" s="85"/>
    </row>
    <row r="37" spans="1:25" x14ac:dyDescent="0.25">
      <c r="A37" s="216"/>
      <c r="B37" s="216" t="s">
        <v>1228</v>
      </c>
      <c r="C37" s="216">
        <f t="shared" ref="C37:G37" si="4">SUM(C29:C36)</f>
        <v>118500</v>
      </c>
      <c r="D37" s="216">
        <f t="shared" si="4"/>
        <v>113500</v>
      </c>
      <c r="E37" s="216">
        <f t="shared" si="4"/>
        <v>118500</v>
      </c>
      <c r="F37" s="216">
        <f t="shared" si="4"/>
        <v>41750</v>
      </c>
      <c r="G37" s="216">
        <f t="shared" si="4"/>
        <v>130500</v>
      </c>
      <c r="H37" s="216">
        <f>SUM(H29:H36)</f>
        <v>214876</v>
      </c>
      <c r="I37" s="261"/>
      <c r="J37">
        <f>'[15]bpwr.ss. 16153573  4 10 2024'!A872</f>
        <v>0</v>
      </c>
      <c r="K37" t="str">
        <f>'[15]bpwr.ss. 16153573  4 10 2024'!B872</f>
        <v xml:space="preserve"> Subtotal object - 53 </v>
      </c>
      <c r="L37" s="264">
        <f>'[15]bpwr.ss. 16153573  4 10 2024'!C872</f>
        <v>84300</v>
      </c>
      <c r="M37" s="264">
        <f>'[15]bpwr.ss. 16153573  4 10 2024'!D872</f>
        <v>78316.539999999994</v>
      </c>
      <c r="N37" s="264">
        <f>'[15]bpwr.ss. 16153573  4 10 2024'!E872</f>
        <v>454500</v>
      </c>
      <c r="O37" s="264">
        <f>'[15]bpwr.ss. 16153573  4 10 2024'!F872</f>
        <v>445421.09</v>
      </c>
      <c r="P37" s="264">
        <f>'[15]bpwr.ss. 16153573  4 10 2024'!G872</f>
        <v>201300</v>
      </c>
      <c r="Q37" s="264">
        <f>'[15]bpwr.ss. 16153573  4 10 2024'!H872</f>
        <v>52492.9</v>
      </c>
      <c r="R37">
        <f>'[15]bpwr.ss. 16153573  4 10 2024'!I860</f>
        <v>0</v>
      </c>
      <c r="S37" t="s">
        <v>50</v>
      </c>
      <c r="T37" s="85"/>
    </row>
    <row r="38" spans="1:25" x14ac:dyDescent="0.25">
      <c r="A38" s="268" t="s">
        <v>1229</v>
      </c>
      <c r="B38" s="274" t="s">
        <v>1230</v>
      </c>
      <c r="C38" s="119">
        <v>81930</v>
      </c>
      <c r="D38" s="119">
        <v>163860</v>
      </c>
      <c r="E38" s="119">
        <f>P25</f>
        <v>0</v>
      </c>
      <c r="F38" s="119">
        <v>0</v>
      </c>
      <c r="G38" s="119">
        <v>0</v>
      </c>
      <c r="H38" s="119">
        <v>0</v>
      </c>
      <c r="I38" s="261"/>
      <c r="J38" t="str">
        <f>'[15]bpwr.ss. 16153573  4 10 2024'!A881</f>
        <v xml:space="preserve">Program number:   19 </v>
      </c>
      <c r="K38" t="str">
        <f>'[15]bpwr.ss. 16153573  4 10 2024'!B881</f>
        <v xml:space="preserve"> PUBLIC ASSISTANCE              </v>
      </c>
      <c r="L38" s="264">
        <f>'[15]bpwr.ss. 16153573  4 10 2024'!C881</f>
        <v>202800</v>
      </c>
      <c r="M38" s="264">
        <f>'[15]bpwr.ss. 16153573  4 10 2024'!D881</f>
        <v>196816.54</v>
      </c>
      <c r="N38" s="264">
        <f>'[15]bpwr.ss. 16153573  4 10 2024'!E881</f>
        <v>573000</v>
      </c>
      <c r="O38" s="264">
        <f>'[15]bpwr.ss. 16153573  4 10 2024'!F881</f>
        <v>563921.09</v>
      </c>
      <c r="P38" s="264">
        <f>'[15]bpwr.ss. 16153573  4 10 2024'!G881</f>
        <v>319800</v>
      </c>
      <c r="Q38" s="264">
        <f>'[15]bpwr.ss. 16153573  4 10 2024'!H881</f>
        <v>189922.9</v>
      </c>
      <c r="R38">
        <f>'[15]bpwr.ss. 16153573  4 10 2024'!I869</f>
        <v>0</v>
      </c>
      <c r="T38" s="85"/>
    </row>
    <row r="39" spans="1:25" x14ac:dyDescent="0.25">
      <c r="A39" s="220"/>
      <c r="B39" s="216" t="s">
        <v>1231</v>
      </c>
      <c r="C39" s="216">
        <f t="shared" ref="C39:G39" si="5">SUM(C38:C38)</f>
        <v>81930</v>
      </c>
      <c r="D39" s="216">
        <f t="shared" si="5"/>
        <v>163860</v>
      </c>
      <c r="E39" s="216">
        <f t="shared" si="5"/>
        <v>0</v>
      </c>
      <c r="F39" s="216">
        <f t="shared" si="5"/>
        <v>0</v>
      </c>
      <c r="G39" s="216">
        <f t="shared" si="5"/>
        <v>0</v>
      </c>
      <c r="H39" s="216">
        <f>SUM(H38:H38)</f>
        <v>0</v>
      </c>
      <c r="I39" s="261"/>
      <c r="J39" t="str">
        <f>'[15]bpwr.ss. 16153573  4 10 2024'!A882</f>
        <v xml:space="preserve">Department number:   10 </v>
      </c>
      <c r="K39" t="str">
        <f>'[15]bpwr.ss. 16153573  4 10 2024'!B882</f>
        <v xml:space="preserve"> GENERAL GOVERNMENT             </v>
      </c>
      <c r="L39" s="264">
        <f>'[15]bpwr.ss. 16153573  4 10 2024'!C882</f>
        <v>202800</v>
      </c>
      <c r="M39" s="264">
        <f>'[15]bpwr.ss. 16153573  4 10 2024'!D882</f>
        <v>196816.54</v>
      </c>
      <c r="N39" s="264">
        <f>'[15]bpwr.ss. 16153573  4 10 2024'!E882</f>
        <v>573000</v>
      </c>
      <c r="O39" s="264">
        <f>'[15]bpwr.ss. 16153573  4 10 2024'!F882</f>
        <v>563921.09</v>
      </c>
      <c r="P39" s="264">
        <f>'[15]bpwr.ss. 16153573  4 10 2024'!G882</f>
        <v>319800</v>
      </c>
      <c r="Q39" s="264">
        <f>'[15]bpwr.ss. 16153573  4 10 2024'!H882</f>
        <v>189922.9</v>
      </c>
      <c r="R39">
        <f>'[15]bpwr.ss. 16153573  4 10 2024'!I870</f>
        <v>0</v>
      </c>
    </row>
    <row r="40" spans="1:25" x14ac:dyDescent="0.25">
      <c r="A40" s="267" t="s">
        <v>1232</v>
      </c>
      <c r="B40" s="119" t="s">
        <v>1233</v>
      </c>
      <c r="C40" s="119">
        <v>97750</v>
      </c>
      <c r="D40" s="119">
        <f>O40</f>
        <v>97750</v>
      </c>
      <c r="E40" s="119">
        <v>97750</v>
      </c>
      <c r="F40" s="119">
        <f>Q40</f>
        <v>48874.98</v>
      </c>
      <c r="G40" s="119">
        <v>97750</v>
      </c>
      <c r="H40" s="119">
        <v>97750</v>
      </c>
      <c r="I40" s="261"/>
      <c r="J40" t="str">
        <f>'[15]bpwr.ss. 16153573  4 10 2024'!A883</f>
        <v>215-70-99-57101-ZOO</v>
      </c>
      <c r="K40" t="str">
        <f>'[15]bpwr.ss. 16153573  4 10 2024'!B883</f>
        <v xml:space="preserve"> TRANSFER TO GEN FUND </v>
      </c>
      <c r="L40" s="264">
        <f>'[15]bpwr.ss. 16153573  4 10 2024'!C883</f>
        <v>97750</v>
      </c>
      <c r="M40" s="264">
        <f>'[15]bpwr.ss. 16153573  4 10 2024'!D883</f>
        <v>97750</v>
      </c>
      <c r="N40" s="264">
        <f>'[15]bpwr.ss. 16153573  4 10 2024'!E883</f>
        <v>97750</v>
      </c>
      <c r="O40" s="264">
        <f>'[15]bpwr.ss. 16153573  4 10 2024'!F883</f>
        <v>97750</v>
      </c>
      <c r="P40" s="264">
        <f>'[15]bpwr.ss. 16153573  4 10 2024'!G883</f>
        <v>97750</v>
      </c>
      <c r="Q40" s="264">
        <f>'[15]bpwr.ss. 16153573  4 10 2024'!H883</f>
        <v>48874.98</v>
      </c>
      <c r="R40">
        <f>'[15]bpwr.ss. 16153573  4 10 2024'!I871</f>
        <v>0</v>
      </c>
    </row>
    <row r="41" spans="1:25" x14ac:dyDescent="0.25">
      <c r="A41" s="267" t="s">
        <v>1234</v>
      </c>
      <c r="B41" s="119" t="s">
        <v>1235</v>
      </c>
      <c r="C41" s="119">
        <v>301000</v>
      </c>
      <c r="D41" s="119">
        <v>301000</v>
      </c>
      <c r="E41" s="119">
        <v>341078</v>
      </c>
      <c r="F41" s="119">
        <v>170539</v>
      </c>
      <c r="G41" s="119">
        <v>341078</v>
      </c>
      <c r="H41" s="119">
        <v>353696</v>
      </c>
      <c r="I41" s="261"/>
      <c r="J41" t="str">
        <f>'[15]bpwr.ss. 16153573  4 10 2024'!A884</f>
        <v>215-70-99-57101-CIVIC</v>
      </c>
      <c r="K41" t="str">
        <f>'[15]bpwr.ss. 16153573  4 10 2024'!B884</f>
        <v xml:space="preserve"> TRANSFER TO GEN F/CI </v>
      </c>
      <c r="L41" s="264">
        <f>'[15]bpwr.ss. 16153573  4 10 2024'!C884</f>
        <v>288122</v>
      </c>
      <c r="M41" s="264">
        <f>'[15]bpwr.ss. 16153573  4 10 2024'!D884</f>
        <v>288122</v>
      </c>
      <c r="N41" s="264">
        <f>'[15]bpwr.ss. 16153573  4 10 2024'!E884</f>
        <v>316368</v>
      </c>
      <c r="O41" s="264">
        <f>'[15]bpwr.ss. 16153573  4 10 2024'!F884</f>
        <v>316368</v>
      </c>
      <c r="P41" s="264">
        <f>'[15]bpwr.ss. 16153573  4 10 2024'!G884</f>
        <v>303722</v>
      </c>
      <c r="Q41" s="264">
        <f>'[15]bpwr.ss. 16153573  4 10 2024'!H884</f>
        <v>150499.98000000001</v>
      </c>
    </row>
    <row r="42" spans="1:25" x14ac:dyDescent="0.25">
      <c r="A42" s="267" t="s">
        <v>1236</v>
      </c>
      <c r="B42" s="119" t="s">
        <v>1237</v>
      </c>
      <c r="C42" s="119">
        <v>0</v>
      </c>
      <c r="D42" s="119">
        <v>0</v>
      </c>
      <c r="E42" s="119">
        <v>89005</v>
      </c>
      <c r="F42" s="119">
        <v>44503</v>
      </c>
      <c r="G42" s="119">
        <v>89005</v>
      </c>
      <c r="H42" s="119">
        <v>89005</v>
      </c>
      <c r="I42" s="261"/>
      <c r="L42" s="264"/>
      <c r="M42" s="264"/>
      <c r="N42" s="264"/>
      <c r="O42" s="264"/>
      <c r="P42" s="264"/>
      <c r="Q42" s="264"/>
    </row>
    <row r="43" spans="1:25" x14ac:dyDescent="0.25">
      <c r="A43" s="267" t="s">
        <v>1238</v>
      </c>
      <c r="B43" s="119" t="s">
        <v>1239</v>
      </c>
      <c r="C43" s="119">
        <v>7000</v>
      </c>
      <c r="D43" s="119">
        <f>O43</f>
        <v>7000</v>
      </c>
      <c r="E43" s="119">
        <v>7000</v>
      </c>
      <c r="F43" s="119">
        <f>Q43</f>
        <v>0</v>
      </c>
      <c r="G43" s="119">
        <v>7000</v>
      </c>
      <c r="H43" s="119">
        <v>7000</v>
      </c>
      <c r="I43" s="261"/>
      <c r="J43" t="str">
        <f>'[15]bpwr.ss. 16153573  4 10 2024'!A885</f>
        <v>215-70-99-57101-WEB</v>
      </c>
      <c r="K43" t="str">
        <f>'[15]bpwr.ss. 16153573  4 10 2024'!B885</f>
        <v xml:space="preserve"> TRANSFER TO GEN FUND </v>
      </c>
      <c r="L43" s="264">
        <f>'[15]bpwr.ss. 16153573  4 10 2024'!C885</f>
        <v>10000</v>
      </c>
      <c r="M43" s="264">
        <f>'[15]bpwr.ss. 16153573  4 10 2024'!D885</f>
        <v>10000</v>
      </c>
      <c r="N43" s="264">
        <f>'[15]bpwr.ss. 16153573  4 10 2024'!E885</f>
        <v>7000</v>
      </c>
      <c r="O43" s="264">
        <f>'[15]bpwr.ss. 16153573  4 10 2024'!F885</f>
        <v>7000</v>
      </c>
      <c r="P43" s="264">
        <f>'[15]bpwr.ss. 16153573  4 10 2024'!G885</f>
        <v>7000</v>
      </c>
      <c r="Q43" s="264">
        <f>'[15]bpwr.ss. 16153573  4 10 2024'!H885</f>
        <v>0</v>
      </c>
      <c r="R43">
        <f>'[15]bpwr.ss. 16153573  4 10 2024'!I872</f>
        <v>0</v>
      </c>
    </row>
    <row r="44" spans="1:25" x14ac:dyDescent="0.25">
      <c r="A44" s="267" t="s">
        <v>1240</v>
      </c>
      <c r="B44" s="119" t="str">
        <f>K44</f>
        <v xml:space="preserve"> TRANSF TO GF F/CIVIC </v>
      </c>
      <c r="C44" s="119">
        <v>1000000</v>
      </c>
      <c r="D44" s="119">
        <v>1000000</v>
      </c>
      <c r="E44" s="119">
        <v>0</v>
      </c>
      <c r="F44" s="119">
        <f>Q44</f>
        <v>0</v>
      </c>
      <c r="G44" s="119">
        <v>0</v>
      </c>
      <c r="H44" s="119">
        <v>0</v>
      </c>
      <c r="I44" s="261"/>
      <c r="J44" t="str">
        <f>'[15]bpwr.ss. 16153573  4 10 2024'!A886</f>
        <v>215-70-99-57101-CIVPR</v>
      </c>
      <c r="K44" t="str">
        <f>'[15]bpwr.ss. 16153573  4 10 2024'!B886</f>
        <v xml:space="preserve"> TRANSF TO GF F/CIVIC </v>
      </c>
      <c r="L44" s="264">
        <f>'[15]bpwr.ss. 16153573  4 10 2024'!C886</f>
        <v>0</v>
      </c>
      <c r="M44" s="264">
        <f>'[15]bpwr.ss. 16153573  4 10 2024'!D886</f>
        <v>0</v>
      </c>
      <c r="N44" s="264">
        <f>'[15]bpwr.ss. 16153573  4 10 2024'!E886</f>
        <v>0</v>
      </c>
      <c r="O44" s="264">
        <f>'[15]bpwr.ss. 16153573  4 10 2024'!F886</f>
        <v>0</v>
      </c>
      <c r="P44" s="264">
        <f>'[15]bpwr.ss. 16153573  4 10 2024'!G886</f>
        <v>1000000</v>
      </c>
      <c r="Q44" s="264">
        <f>'[15]bpwr.ss. 16153573  4 10 2024'!H886</f>
        <v>0</v>
      </c>
      <c r="R44">
        <f>'[15]bpwr.ss. 16153573  4 10 2024'!I873</f>
        <v>0</v>
      </c>
    </row>
    <row r="45" spans="1:25" x14ac:dyDescent="0.25">
      <c r="A45" s="267" t="s">
        <v>1241</v>
      </c>
      <c r="B45" s="119" t="str">
        <f>K45</f>
        <v xml:space="preserve"> TRANSFER TO GOLF COU </v>
      </c>
      <c r="C45" s="119">
        <v>3000</v>
      </c>
      <c r="D45" s="119">
        <f>O45</f>
        <v>3000</v>
      </c>
      <c r="E45" s="119">
        <v>3000</v>
      </c>
      <c r="F45" s="119">
        <f>Q45</f>
        <v>0</v>
      </c>
      <c r="G45" s="119">
        <v>0</v>
      </c>
      <c r="H45" s="119">
        <v>0</v>
      </c>
      <c r="I45" s="261"/>
      <c r="J45" t="str">
        <f>'[15]bpwr.ss. 16153573  4 10 2024'!A887</f>
        <v>215-70-99-57585</v>
      </c>
      <c r="K45" t="str">
        <f>'[15]bpwr.ss. 16153573  4 10 2024'!B887</f>
        <v xml:space="preserve"> TRANSFER TO GOLF COU </v>
      </c>
      <c r="L45" s="264">
        <f>'[15]bpwr.ss. 16153573  4 10 2024'!C887</f>
        <v>3000</v>
      </c>
      <c r="M45" s="264">
        <f>'[15]bpwr.ss. 16153573  4 10 2024'!D887</f>
        <v>3000</v>
      </c>
      <c r="N45" s="264">
        <f>'[15]bpwr.ss. 16153573  4 10 2024'!E887</f>
        <v>3000</v>
      </c>
      <c r="O45" s="264">
        <f>'[15]bpwr.ss. 16153573  4 10 2024'!F887</f>
        <v>3000</v>
      </c>
      <c r="P45" s="264">
        <f>'[15]bpwr.ss. 16153573  4 10 2024'!G887</f>
        <v>3000</v>
      </c>
      <c r="Q45" s="264">
        <f>'[15]bpwr.ss. 16153573  4 10 2024'!H887</f>
        <v>0</v>
      </c>
      <c r="R45">
        <f>'[15]bpwr.ss. 16153573  4 10 2024'!I874</f>
        <v>0</v>
      </c>
      <c r="T45" s="59"/>
      <c r="U45" s="59"/>
      <c r="V45" s="59"/>
      <c r="W45" s="59"/>
      <c r="X45" s="59"/>
      <c r="Y45" s="59"/>
    </row>
    <row r="46" spans="1:25" x14ac:dyDescent="0.25">
      <c r="A46" s="267" t="s">
        <v>1242</v>
      </c>
      <c r="B46" s="119" t="s">
        <v>1243</v>
      </c>
      <c r="C46" s="119">
        <v>0</v>
      </c>
      <c r="D46" s="119">
        <v>18314</v>
      </c>
      <c r="E46" s="119">
        <v>0</v>
      </c>
      <c r="F46" s="119">
        <v>0</v>
      </c>
      <c r="G46" s="119">
        <v>0</v>
      </c>
      <c r="H46" s="119">
        <v>0</v>
      </c>
      <c r="I46" s="261"/>
      <c r="L46" s="264"/>
      <c r="M46" s="264"/>
      <c r="N46" s="264"/>
      <c r="O46" s="264"/>
      <c r="P46" s="264"/>
      <c r="Q46" s="264"/>
      <c r="T46" s="59"/>
      <c r="U46" s="59"/>
      <c r="V46" s="59"/>
      <c r="W46" s="59"/>
      <c r="X46" s="59"/>
      <c r="Y46" s="59"/>
    </row>
    <row r="47" spans="1:25" x14ac:dyDescent="0.25">
      <c r="A47" s="267" t="s">
        <v>1244</v>
      </c>
      <c r="B47" s="267" t="s">
        <v>1245</v>
      </c>
      <c r="C47" s="119">
        <v>50000</v>
      </c>
      <c r="D47" s="119">
        <v>50000</v>
      </c>
      <c r="E47" s="119">
        <v>50000</v>
      </c>
      <c r="F47" s="119">
        <f>Q47</f>
        <v>0</v>
      </c>
      <c r="G47" s="119">
        <v>50000</v>
      </c>
      <c r="H47" s="119">
        <v>50000</v>
      </c>
      <c r="I47" s="261"/>
      <c r="L47" s="264"/>
      <c r="M47" s="264"/>
      <c r="N47" s="264"/>
      <c r="O47" s="264"/>
      <c r="P47" s="264"/>
      <c r="Q47" s="264"/>
      <c r="T47" s="59"/>
      <c r="U47" s="59"/>
      <c r="V47" s="59"/>
      <c r="W47" s="59"/>
      <c r="X47" s="59"/>
      <c r="Y47" s="59"/>
    </row>
    <row r="48" spans="1:25" ht="15.75" thickBot="1" x14ac:dyDescent="0.3">
      <c r="A48" s="275"/>
      <c r="B48" s="275" t="s">
        <v>1246</v>
      </c>
      <c r="C48" s="275">
        <f t="shared" ref="C48:H48" si="6">SUM(C40:C47)</f>
        <v>1458750</v>
      </c>
      <c r="D48" s="275">
        <f t="shared" si="6"/>
        <v>1477064</v>
      </c>
      <c r="E48" s="275">
        <f t="shared" si="6"/>
        <v>587833</v>
      </c>
      <c r="F48" s="275">
        <f t="shared" si="6"/>
        <v>263916.98</v>
      </c>
      <c r="G48" s="275">
        <f t="shared" si="6"/>
        <v>584833</v>
      </c>
      <c r="H48" s="275">
        <f t="shared" si="6"/>
        <v>597451</v>
      </c>
      <c r="I48" s="261"/>
      <c r="J48">
        <f>'[15]bpwr.ss. 16153573  4 10 2024'!A889</f>
        <v>0</v>
      </c>
      <c r="K48" t="str">
        <f>'[15]bpwr.ss. 16153573  4 10 2024'!B889</f>
        <v xml:space="preserve"> Subtotal object - 57 </v>
      </c>
      <c r="L48" s="264">
        <f>'[15]bpwr.ss. 16153573  4 10 2024'!C889</f>
        <v>439872</v>
      </c>
      <c r="M48" s="264">
        <f>'[15]bpwr.ss. 16153573  4 10 2024'!D889</f>
        <v>439872</v>
      </c>
      <c r="N48" s="264">
        <f>'[15]bpwr.ss. 16153573  4 10 2024'!E889</f>
        <v>474118</v>
      </c>
      <c r="O48" s="264">
        <f>'[15]bpwr.ss. 16153573  4 10 2024'!F889</f>
        <v>474118</v>
      </c>
      <c r="P48" s="264">
        <f>'[15]bpwr.ss. 16153573  4 10 2024'!G889</f>
        <v>1461472</v>
      </c>
      <c r="Q48" s="264">
        <f>'[15]bpwr.ss. 16153573  4 10 2024'!H889</f>
        <v>199374.96</v>
      </c>
      <c r="R48">
        <f>'[15]bpwr.ss. 16153573  4 10 2024'!I876</f>
        <v>0</v>
      </c>
      <c r="V48" s="276"/>
    </row>
    <row r="49" spans="1:22" ht="15.75" thickBot="1" x14ac:dyDescent="0.3">
      <c r="A49" s="134"/>
      <c r="B49" s="134" t="s">
        <v>1247</v>
      </c>
      <c r="C49" s="134">
        <f t="shared" ref="C49:H49" si="7">SUM(C19:C48)/2</f>
        <v>1938480</v>
      </c>
      <c r="D49" s="134">
        <f t="shared" si="7"/>
        <v>1858674</v>
      </c>
      <c r="E49" s="134">
        <f t="shared" si="7"/>
        <v>862633</v>
      </c>
      <c r="F49" s="134">
        <f t="shared" si="7"/>
        <v>379257.98</v>
      </c>
      <c r="G49" s="134">
        <f t="shared" si="7"/>
        <v>871633</v>
      </c>
      <c r="H49" s="134">
        <f t="shared" si="7"/>
        <v>1161627</v>
      </c>
      <c r="I49" s="261"/>
      <c r="J49" t="str">
        <f>'[15]bpwr.ss. 16153573  4 10 2024'!A890</f>
        <v xml:space="preserve">Program number:   99 </v>
      </c>
      <c r="K49" t="str">
        <f>'[15]bpwr.ss. 16153573  4 10 2024'!B890</f>
        <v xml:space="preserve"> NON DEPARTMENTAL               </v>
      </c>
      <c r="L49" s="264">
        <f>'[15]bpwr.ss. 16153573  4 10 2024'!C890</f>
        <v>439872</v>
      </c>
      <c r="M49" s="264">
        <f>'[15]bpwr.ss. 16153573  4 10 2024'!D890</f>
        <v>439872</v>
      </c>
      <c r="N49" s="264">
        <f>'[15]bpwr.ss. 16153573  4 10 2024'!E890</f>
        <v>474118</v>
      </c>
      <c r="O49" s="264">
        <f>'[15]bpwr.ss. 16153573  4 10 2024'!F890</f>
        <v>474118</v>
      </c>
      <c r="P49" s="264">
        <f>'[15]bpwr.ss. 16153573  4 10 2024'!G890</f>
        <v>1461472</v>
      </c>
      <c r="Q49" s="264">
        <f>'[15]bpwr.ss. 16153573  4 10 2024'!H890</f>
        <v>199374.96</v>
      </c>
      <c r="R49">
        <f>'[15]bpwr.ss. 16153573  4 10 2024'!I877</f>
        <v>0</v>
      </c>
    </row>
    <row r="50" spans="1:22" ht="15.75" thickTop="1" x14ac:dyDescent="0.25">
      <c r="A50" s="119"/>
      <c r="B50" s="119"/>
      <c r="H50" s="100"/>
      <c r="I50" s="261"/>
      <c r="J50" t="str">
        <f>'[15]bpwr.ss. 16153573  4 10 2024'!A891</f>
        <v xml:space="preserve">Department number:   50 </v>
      </c>
      <c r="K50" t="str">
        <f>'[15]bpwr.ss. 16153573  4 10 2024'!B891</f>
        <v xml:space="preserve"> INTERFUND TRANSFERS            </v>
      </c>
      <c r="L50" s="264">
        <f>'[15]bpwr.ss. 16153573  4 10 2024'!C891</f>
        <v>439872</v>
      </c>
      <c r="M50" s="264">
        <f>'[15]bpwr.ss. 16153573  4 10 2024'!D891</f>
        <v>439872</v>
      </c>
      <c r="N50" s="264">
        <f>'[15]bpwr.ss. 16153573  4 10 2024'!E891</f>
        <v>474118</v>
      </c>
      <c r="O50" s="264">
        <f>'[15]bpwr.ss. 16153573  4 10 2024'!F891</f>
        <v>474118</v>
      </c>
      <c r="P50" s="264">
        <f>'[15]bpwr.ss. 16153573  4 10 2024'!G891</f>
        <v>1461472</v>
      </c>
      <c r="Q50" s="264">
        <f>'[15]bpwr.ss. 16153573  4 10 2024'!H891</f>
        <v>199374.96</v>
      </c>
      <c r="R50">
        <f>'[15]bpwr.ss. 16153573  4 10 2024'!I878</f>
        <v>0</v>
      </c>
    </row>
    <row r="51" spans="1:22" x14ac:dyDescent="0.25">
      <c r="A51" s="119"/>
      <c r="B51" s="119" t="s">
        <v>885</v>
      </c>
      <c r="C51" s="119">
        <f t="shared" ref="C51:H51" si="8">C17-C49</f>
        <v>486256</v>
      </c>
      <c r="D51" s="119">
        <f t="shared" si="8"/>
        <v>624409</v>
      </c>
      <c r="E51" s="119">
        <f>E17-E49</f>
        <v>801776</v>
      </c>
      <c r="F51" s="119">
        <f t="shared" si="8"/>
        <v>653758.02</v>
      </c>
      <c r="G51" s="119">
        <f>G17-G49</f>
        <v>792776</v>
      </c>
      <c r="H51" s="119">
        <f t="shared" si="8"/>
        <v>666149</v>
      </c>
      <c r="I51" s="261"/>
      <c r="J51" t="str">
        <f>'[15]bpwr.ss. 16153573  4 10 2024'!A892</f>
        <v xml:space="preserve">              </v>
      </c>
      <c r="K51" t="str">
        <f>'[15]bpwr.ss. 16153573  4 10 2024'!B892</f>
        <v xml:space="preserve"> Expenditure                    Subtotal - - - - - - </v>
      </c>
      <c r="L51" s="264">
        <f>'[15]bpwr.ss. 16153573  4 10 2024'!C892</f>
        <v>642672</v>
      </c>
      <c r="M51" s="264">
        <f>'[15]bpwr.ss. 16153573  4 10 2024'!D892</f>
        <v>636688.54</v>
      </c>
      <c r="N51" s="264">
        <f>'[15]bpwr.ss. 16153573  4 10 2024'!E892</f>
        <v>1047118</v>
      </c>
      <c r="O51" s="264">
        <f>'[15]bpwr.ss. 16153573  4 10 2024'!F892</f>
        <v>1038039.09</v>
      </c>
      <c r="P51" s="264">
        <f>'[15]bpwr.ss. 16153573  4 10 2024'!G892</f>
        <v>1781272</v>
      </c>
      <c r="Q51" s="264">
        <f>'[15]bpwr.ss. 16153573  4 10 2024'!H892</f>
        <v>389297.86</v>
      </c>
      <c r="R51">
        <f>'[15]bpwr.ss. 16153573  4 10 2024'!I879</f>
        <v>0</v>
      </c>
    </row>
    <row r="52" spans="1:22" x14ac:dyDescent="0.25">
      <c r="A52" s="119"/>
      <c r="B52" s="119"/>
      <c r="H52" s="100"/>
      <c r="I52" s="261"/>
      <c r="J52" t="str">
        <f>'[15]bpwr.ss. 16153573  4 10 2024'!A893</f>
        <v xml:space="preserve">Fund number:   22 </v>
      </c>
      <c r="K52" t="str">
        <f>'[15]bpwr.ss. 16153573  4 10 2024'!B893</f>
        <v xml:space="preserve"> HOTEL/MOTEL FUND               </v>
      </c>
      <c r="L52" s="264">
        <f>'[15]bpwr.ss. 16153573  4 10 2024'!C893</f>
        <v>-9328</v>
      </c>
      <c r="M52" s="264">
        <f>'[15]bpwr.ss. 16153573  4 10 2024'!D893</f>
        <v>-421778.21</v>
      </c>
      <c r="N52" s="264">
        <f>'[15]bpwr.ss. 16153573  4 10 2024'!E893</f>
        <v>32118</v>
      </c>
      <c r="O52" s="264">
        <f>'[15]bpwr.ss. 16153573  4 10 2024'!F893</f>
        <v>-67367.570000000007</v>
      </c>
      <c r="P52" s="264">
        <f>'[15]bpwr.ss. 16153573  4 10 2024'!G893</f>
        <v>791272</v>
      </c>
      <c r="Q52" s="264">
        <f>'[15]bpwr.ss. 16153573  4 10 2024'!H893</f>
        <v>-57402.09</v>
      </c>
      <c r="R52">
        <f>'[15]bpwr.ss. 16153573  4 10 2024'!I880</f>
        <v>0</v>
      </c>
      <c r="V52" s="59" t="s">
        <v>5</v>
      </c>
    </row>
    <row r="53" spans="1:22" x14ac:dyDescent="0.25">
      <c r="A53" s="119"/>
      <c r="B53" s="119" t="s">
        <v>886</v>
      </c>
      <c r="C53" s="119">
        <f t="shared" ref="C53:H53" si="9">C16-C49</f>
        <v>-868480</v>
      </c>
      <c r="D53" s="119">
        <f t="shared" si="9"/>
        <v>-730327</v>
      </c>
      <c r="E53" s="119">
        <f t="shared" si="9"/>
        <v>177367</v>
      </c>
      <c r="F53" s="119">
        <f t="shared" si="9"/>
        <v>29349.020000000019</v>
      </c>
      <c r="G53" s="119">
        <f t="shared" si="9"/>
        <v>168367</v>
      </c>
      <c r="H53" s="119">
        <f t="shared" si="9"/>
        <v>-126627</v>
      </c>
      <c r="I53" s="261"/>
      <c r="L53" s="264">
        <f>'[15]bpwr.ss. 16153573  4 10 2024'!C894</f>
        <v>-122000</v>
      </c>
      <c r="M53" s="264">
        <f>'[15]bpwr.ss. 16153573  4 10 2024'!D894</f>
        <v>-140384.91</v>
      </c>
      <c r="N53" s="264">
        <f>'[15]bpwr.ss. 16153573  4 10 2024'!E894</f>
        <v>-122000</v>
      </c>
      <c r="O53" s="264">
        <f>'[15]bpwr.ss. 16153573  4 10 2024'!F894</f>
        <v>-178832.43</v>
      </c>
      <c r="P53" s="264">
        <f>'[15]bpwr.ss. 16153573  4 10 2024'!G894</f>
        <v>-130000</v>
      </c>
      <c r="Q53" s="264">
        <f>'[15]bpwr.ss. 16153573  4 10 2024'!H894</f>
        <v>-64548</v>
      </c>
      <c r="R53">
        <f>'[15]bpwr.ss. 16153573  4 10 2024'!I881</f>
        <v>0</v>
      </c>
      <c r="V53" s="59"/>
    </row>
    <row r="54" spans="1:22" x14ac:dyDescent="0.25">
      <c r="A54" s="119"/>
      <c r="B54" s="119"/>
      <c r="I54" s="261"/>
    </row>
    <row r="55" spans="1:22" hidden="1" x14ac:dyDescent="0.25">
      <c r="A55" s="277" t="s">
        <v>1248</v>
      </c>
      <c r="B55" s="119"/>
      <c r="I55" s="261"/>
    </row>
    <row r="56" spans="1:22" hidden="1" x14ac:dyDescent="0.25">
      <c r="A56" s="277" t="s">
        <v>1249</v>
      </c>
      <c r="B56" s="119"/>
      <c r="I56" s="261"/>
    </row>
    <row r="57" spans="1:22" hidden="1" x14ac:dyDescent="0.25">
      <c r="A57" s="278" t="s">
        <v>1250</v>
      </c>
      <c r="B57" s="119"/>
      <c r="I57" s="261"/>
    </row>
    <row r="58" spans="1:22" hidden="1" x14ac:dyDescent="0.25">
      <c r="A58" s="279" t="s">
        <v>1251</v>
      </c>
      <c r="I58" s="261"/>
      <c r="J58">
        <f>'[15]bpwr.ss. 16153573  4 10 2024'!A899</f>
        <v>0</v>
      </c>
    </row>
    <row r="59" spans="1:22" hidden="1" x14ac:dyDescent="0.25">
      <c r="A59" s="278" t="s">
        <v>1252</v>
      </c>
      <c r="B59" s="119"/>
      <c r="I59" s="261"/>
    </row>
    <row r="60" spans="1:22" hidden="1" x14ac:dyDescent="0.25">
      <c r="A60" s="280" t="s">
        <v>1253</v>
      </c>
      <c r="B60" s="119"/>
      <c r="I60" s="261"/>
    </row>
    <row r="61" spans="1:22" x14ac:dyDescent="0.25">
      <c r="A61" s="119"/>
      <c r="B61" s="119"/>
      <c r="I61" s="261"/>
    </row>
    <row r="62" spans="1:22" x14ac:dyDescent="0.25">
      <c r="A62" s="119"/>
      <c r="B62" s="119"/>
      <c r="I62" s="261"/>
    </row>
    <row r="63" spans="1:22" x14ac:dyDescent="0.25">
      <c r="A63" s="119"/>
      <c r="B63" s="119"/>
      <c r="I63" s="26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487C7-2F9C-47F7-8BF7-F607930678AA}">
  <dimension ref="A1:G18"/>
  <sheetViews>
    <sheetView workbookViewId="0">
      <selection activeCell="G27" sqref="G27"/>
    </sheetView>
  </sheetViews>
  <sheetFormatPr defaultRowHeight="15" x14ac:dyDescent="0.25"/>
  <cols>
    <col min="1" max="1" width="30.28515625" bestFit="1" customWidth="1"/>
    <col min="2" max="3" width="10.7109375" bestFit="1" customWidth="1"/>
    <col min="4" max="4" width="10.5703125" bestFit="1" customWidth="1"/>
    <col min="5" max="5" width="11.28515625" bestFit="1" customWidth="1"/>
    <col min="6" max="6" width="9" bestFit="1" customWidth="1"/>
    <col min="7" max="7" width="10.28515625" bestFit="1" customWidth="1"/>
  </cols>
  <sheetData>
    <row r="1" spans="1:7" s="191" customFormat="1" ht="12.75" x14ac:dyDescent="0.2">
      <c r="A1" s="161" t="s">
        <v>0</v>
      </c>
      <c r="B1" s="161"/>
      <c r="C1" s="161"/>
      <c r="D1" s="161"/>
      <c r="E1" s="161"/>
      <c r="F1" s="161"/>
      <c r="G1" s="161"/>
    </row>
    <row r="2" spans="1:7" s="191" customFormat="1" ht="12.75" x14ac:dyDescent="0.2">
      <c r="A2" s="161" t="s">
        <v>483</v>
      </c>
      <c r="B2" s="161"/>
      <c r="C2" s="161"/>
      <c r="D2" s="161"/>
      <c r="E2" s="161"/>
      <c r="F2" s="161"/>
      <c r="G2" s="161"/>
    </row>
    <row r="3" spans="1:7" s="191" customFormat="1" ht="12.75" x14ac:dyDescent="0.2">
      <c r="A3" s="161" t="s">
        <v>1254</v>
      </c>
      <c r="B3" s="161"/>
      <c r="C3" s="161"/>
      <c r="D3" s="161"/>
      <c r="E3" s="161"/>
      <c r="F3" s="161"/>
      <c r="G3" s="161"/>
    </row>
    <row r="4" spans="1:7" x14ac:dyDescent="0.25">
      <c r="A4" s="182"/>
      <c r="B4" s="182"/>
      <c r="C4" s="182"/>
      <c r="D4" s="182"/>
      <c r="E4" s="182"/>
      <c r="F4" s="182"/>
    </row>
    <row r="5" spans="1:7" s="89" customFormat="1" ht="12" x14ac:dyDescent="0.2">
      <c r="A5" s="173" t="s">
        <v>3</v>
      </c>
      <c r="B5" s="172" t="s">
        <v>513</v>
      </c>
      <c r="C5" s="172" t="s">
        <v>513</v>
      </c>
      <c r="D5" s="172" t="s">
        <v>514</v>
      </c>
      <c r="E5" s="172" t="s">
        <v>514</v>
      </c>
      <c r="F5" s="172" t="s">
        <v>514</v>
      </c>
      <c r="G5" s="172" t="s">
        <v>55</v>
      </c>
    </row>
    <row r="6" spans="1:7" s="89" customFormat="1" ht="12" x14ac:dyDescent="0.2">
      <c r="A6" s="173" t="s">
        <v>5</v>
      </c>
      <c r="B6" s="172" t="s">
        <v>471</v>
      </c>
      <c r="C6" s="172" t="s">
        <v>472</v>
      </c>
      <c r="D6" s="172" t="s">
        <v>473</v>
      </c>
      <c r="E6" s="172" t="s">
        <v>472</v>
      </c>
      <c r="F6" s="172" t="s">
        <v>471</v>
      </c>
      <c r="G6" s="172" t="s">
        <v>474</v>
      </c>
    </row>
    <row r="7" spans="1:7" s="89" customFormat="1" ht="12.75" thickBot="1" x14ac:dyDescent="0.25">
      <c r="A7" s="173" t="s">
        <v>5</v>
      </c>
      <c r="B7" s="172" t="s">
        <v>11</v>
      </c>
      <c r="C7" s="172" t="s">
        <v>5</v>
      </c>
      <c r="D7" s="172" t="s">
        <v>11</v>
      </c>
      <c r="E7" s="172" t="s">
        <v>475</v>
      </c>
      <c r="F7" s="172" t="s">
        <v>11</v>
      </c>
      <c r="G7" s="172" t="s">
        <v>11</v>
      </c>
    </row>
    <row r="8" spans="1:7" ht="15.75" thickTop="1" x14ac:dyDescent="0.25">
      <c r="A8" s="36" t="s">
        <v>39</v>
      </c>
      <c r="B8" s="281">
        <v>8161578</v>
      </c>
      <c r="C8" s="281">
        <v>8161578</v>
      </c>
      <c r="D8" s="281">
        <f t="shared" ref="D8" si="0">C15</f>
        <v>7193937.5800000001</v>
      </c>
      <c r="E8" s="281">
        <f>D8</f>
        <v>7193937.5800000001</v>
      </c>
      <c r="F8" s="281">
        <f>E8</f>
        <v>7193937.5800000001</v>
      </c>
      <c r="G8" s="282">
        <f>F15</f>
        <v>5494437.5800000001</v>
      </c>
    </row>
    <row r="9" spans="1:7" ht="15.75" thickBot="1" x14ac:dyDescent="0.3">
      <c r="A9" s="73" t="s">
        <v>40</v>
      </c>
      <c r="B9" s="43">
        <f>'[19]ASSIGNED REVENUES'!C13</f>
        <v>1087510</v>
      </c>
      <c r="C9" s="43">
        <f>'[19]ASSIGNED REVENUES'!D13</f>
        <v>3113354</v>
      </c>
      <c r="D9" s="43">
        <f>'[19]ASSIGNED REVENUES'!E13</f>
        <v>125000</v>
      </c>
      <c r="E9" s="43">
        <f>'[19]ASSIGNED REVENUES'!F13</f>
        <v>119617</v>
      </c>
      <c r="F9" s="43">
        <f>'[19]ASSIGNED REVENUES'!G13</f>
        <v>2150000</v>
      </c>
      <c r="G9" s="43">
        <f>'[19]ASSIGNED REVENUES'!H13</f>
        <v>125000</v>
      </c>
    </row>
    <row r="10" spans="1:7" ht="16.5" thickTop="1" thickBot="1" x14ac:dyDescent="0.3">
      <c r="A10" s="31" t="s">
        <v>41</v>
      </c>
      <c r="B10" s="45">
        <f>SUM(B8:B9)</f>
        <v>9249088</v>
      </c>
      <c r="C10" s="45">
        <f t="shared" ref="C10:G10" si="1">SUM(C8:C9)</f>
        <v>11274932</v>
      </c>
      <c r="D10" s="45">
        <f t="shared" si="1"/>
        <v>7318937.5800000001</v>
      </c>
      <c r="E10" s="45">
        <f t="shared" si="1"/>
        <v>7313554.5800000001</v>
      </c>
      <c r="F10" s="45">
        <f t="shared" si="1"/>
        <v>9343937.5800000001</v>
      </c>
      <c r="G10" s="45">
        <f t="shared" si="1"/>
        <v>5619437.5800000001</v>
      </c>
    </row>
    <row r="11" spans="1:7" ht="15.75" thickTop="1" x14ac:dyDescent="0.25">
      <c r="A11" s="182"/>
      <c r="B11" s="43"/>
      <c r="C11" s="43"/>
      <c r="D11" s="43"/>
      <c r="E11" s="43"/>
      <c r="F11" s="43"/>
      <c r="G11" s="41"/>
    </row>
    <row r="12" spans="1:7" ht="15.75" thickBot="1" x14ac:dyDescent="0.3">
      <c r="A12" s="175" t="s">
        <v>34</v>
      </c>
      <c r="B12" s="176">
        <f>'[19]ASSIGNED EXPENDITURES'!C29</f>
        <v>4033033</v>
      </c>
      <c r="C12" s="176">
        <f>'[19]ASSIGNED EXPENDITURES'!D29</f>
        <v>4080994.42</v>
      </c>
      <c r="D12" s="176">
        <f>'[19]ASSIGNED EXPENDITURES'!E29</f>
        <v>3849500</v>
      </c>
      <c r="E12" s="176">
        <f>'[19]ASSIGNED EXPENDITURES'!F29</f>
        <v>2493514.6</v>
      </c>
      <c r="F12" s="176">
        <f>'[19]ASSIGNED EXPENDITURES'!G29</f>
        <v>3849500</v>
      </c>
      <c r="G12" s="176">
        <f>'[19]ASSIGNED EXPENDITURES'!H29</f>
        <v>2736015</v>
      </c>
    </row>
    <row r="13" spans="1:7" ht="16.5" thickTop="1" thickBot="1" x14ac:dyDescent="0.3">
      <c r="A13" s="31" t="s">
        <v>35</v>
      </c>
      <c r="B13" s="45">
        <f>SUM(B12)</f>
        <v>4033033</v>
      </c>
      <c r="C13" s="45">
        <f t="shared" ref="C13:F13" si="2">SUM(C12)</f>
        <v>4080994.42</v>
      </c>
      <c r="D13" s="45">
        <f t="shared" si="2"/>
        <v>3849500</v>
      </c>
      <c r="E13" s="45">
        <f t="shared" si="2"/>
        <v>2493514.6</v>
      </c>
      <c r="F13" s="45">
        <f t="shared" si="2"/>
        <v>3849500</v>
      </c>
      <c r="G13" s="45">
        <f>'[19]ASSIGNED EXPENDITURES'!H29</f>
        <v>2736015</v>
      </c>
    </row>
    <row r="14" spans="1:7" ht="15.75" thickTop="1" x14ac:dyDescent="0.25">
      <c r="A14" s="73"/>
      <c r="B14" s="73"/>
      <c r="C14" s="73"/>
      <c r="D14" s="73"/>
      <c r="E14" s="73"/>
      <c r="F14" s="73"/>
      <c r="G14" s="73"/>
    </row>
    <row r="15" spans="1:7" x14ac:dyDescent="0.25">
      <c r="A15" s="73" t="s">
        <v>546</v>
      </c>
      <c r="B15" s="43">
        <f>B10-B13</f>
        <v>5216055</v>
      </c>
      <c r="C15" s="43">
        <f t="shared" ref="C15:F15" si="3">C10-C13</f>
        <v>7193937.5800000001</v>
      </c>
      <c r="D15" s="43">
        <f t="shared" si="3"/>
        <v>3469437.58</v>
      </c>
      <c r="E15" s="43">
        <f t="shared" si="3"/>
        <v>4820039.9800000004</v>
      </c>
      <c r="F15" s="43">
        <f t="shared" si="3"/>
        <v>5494437.5800000001</v>
      </c>
      <c r="G15" s="43">
        <f>G10-G13</f>
        <v>2883422.58</v>
      </c>
    </row>
    <row r="16" spans="1:7" x14ac:dyDescent="0.25">
      <c r="A16" s="73"/>
      <c r="B16" s="73"/>
      <c r="C16" s="73"/>
      <c r="D16" s="73"/>
      <c r="E16" s="73"/>
      <c r="F16" s="73"/>
      <c r="G16" s="73"/>
    </row>
    <row r="17" spans="1:7" x14ac:dyDescent="0.25">
      <c r="A17" s="73" t="s">
        <v>758</v>
      </c>
      <c r="B17" s="73"/>
      <c r="C17" s="73"/>
      <c r="D17" s="73"/>
      <c r="E17" s="73"/>
      <c r="F17" s="73"/>
      <c r="G17" s="73"/>
    </row>
    <row r="18" spans="1:7" x14ac:dyDescent="0.25">
      <c r="A18" s="73" t="s">
        <v>547</v>
      </c>
      <c r="B18" s="38">
        <f>B15-B8</f>
        <v>-2945523</v>
      </c>
      <c r="C18" s="38">
        <f t="shared" ref="C18:G18" si="4">C15-C8</f>
        <v>-967640.41999999993</v>
      </c>
      <c r="D18" s="43">
        <f t="shared" si="4"/>
        <v>-3724500</v>
      </c>
      <c r="E18" s="43">
        <f t="shared" si="4"/>
        <v>-2373897.5999999996</v>
      </c>
      <c r="F18" s="43">
        <f t="shared" si="4"/>
        <v>-1699500</v>
      </c>
      <c r="G18" s="43">
        <f t="shared" si="4"/>
        <v>-2611015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2E65-3083-4DC4-902F-FAECFD77DF01}">
  <dimension ref="A1:H15"/>
  <sheetViews>
    <sheetView workbookViewId="0">
      <selection activeCell="H31" sqref="H31"/>
    </sheetView>
  </sheetViews>
  <sheetFormatPr defaultRowHeight="15" x14ac:dyDescent="0.25"/>
  <cols>
    <col min="1" max="1" width="16.7109375" customWidth="1"/>
    <col min="2" max="2" width="28.7109375" customWidth="1"/>
    <col min="3" max="3" width="8.42578125" bestFit="1" customWidth="1"/>
    <col min="6" max="6" width="10" customWidth="1"/>
  </cols>
  <sheetData>
    <row r="1" spans="1:8" x14ac:dyDescent="0.25">
      <c r="A1" s="164" t="s">
        <v>0</v>
      </c>
      <c r="B1" s="164"/>
      <c r="C1" s="164"/>
      <c r="D1" s="164"/>
      <c r="E1" s="164"/>
      <c r="F1" s="164"/>
      <c r="G1" s="164"/>
      <c r="H1" s="164"/>
    </row>
    <row r="2" spans="1:8" x14ac:dyDescent="0.25">
      <c r="A2" s="164" t="s">
        <v>483</v>
      </c>
      <c r="B2" s="164"/>
      <c r="C2" s="164"/>
      <c r="D2" s="164"/>
      <c r="E2" s="164"/>
      <c r="F2" s="164"/>
      <c r="G2" s="164"/>
      <c r="H2" s="164"/>
    </row>
    <row r="3" spans="1:8" x14ac:dyDescent="0.25">
      <c r="A3" s="164" t="s">
        <v>1255</v>
      </c>
      <c r="B3" s="164"/>
      <c r="C3" s="164"/>
      <c r="D3" s="164"/>
      <c r="E3" s="164"/>
      <c r="F3" s="164"/>
      <c r="G3" s="164"/>
      <c r="H3" s="164"/>
    </row>
    <row r="4" spans="1:8" x14ac:dyDescent="0.25">
      <c r="A4" s="182"/>
      <c r="B4" s="182"/>
      <c r="C4" s="182"/>
      <c r="D4" s="182"/>
      <c r="E4" s="182"/>
      <c r="F4" s="182"/>
      <c r="G4" s="182"/>
    </row>
    <row r="5" spans="1:8" x14ac:dyDescent="0.25">
      <c r="A5" s="182" t="s">
        <v>2</v>
      </c>
      <c r="B5" s="182" t="s">
        <v>3</v>
      </c>
      <c r="C5" s="150" t="s">
        <v>513</v>
      </c>
      <c r="D5" s="150" t="s">
        <v>513</v>
      </c>
      <c r="E5" s="150" t="s">
        <v>514</v>
      </c>
      <c r="F5" s="150" t="s">
        <v>514</v>
      </c>
      <c r="G5" s="150" t="s">
        <v>514</v>
      </c>
      <c r="H5" s="150" t="s">
        <v>55</v>
      </c>
    </row>
    <row r="6" spans="1:8" x14ac:dyDescent="0.25">
      <c r="A6" s="182" t="s">
        <v>4</v>
      </c>
      <c r="B6" s="182"/>
      <c r="C6" s="150" t="s">
        <v>471</v>
      </c>
      <c r="D6" s="150" t="s">
        <v>472</v>
      </c>
      <c r="E6" s="150" t="s">
        <v>473</v>
      </c>
      <c r="F6" s="150" t="s">
        <v>472</v>
      </c>
      <c r="G6" s="150" t="s">
        <v>471</v>
      </c>
      <c r="H6" s="150" t="s">
        <v>474</v>
      </c>
    </row>
    <row r="7" spans="1:8" ht="15.75" thickBot="1" x14ac:dyDescent="0.3">
      <c r="A7" s="182" t="s">
        <v>5</v>
      </c>
      <c r="B7" s="182"/>
      <c r="C7" s="150" t="s">
        <v>11</v>
      </c>
      <c r="D7" s="150" t="s">
        <v>5</v>
      </c>
      <c r="E7" s="150" t="s">
        <v>11</v>
      </c>
      <c r="F7" s="150" t="s">
        <v>475</v>
      </c>
      <c r="G7" s="150" t="s">
        <v>11</v>
      </c>
      <c r="H7" s="150" t="s">
        <v>11</v>
      </c>
    </row>
    <row r="8" spans="1:8" ht="15.75" thickTop="1" x14ac:dyDescent="0.25">
      <c r="A8" s="36" t="s">
        <v>1256</v>
      </c>
      <c r="B8" s="36" t="s">
        <v>1257</v>
      </c>
      <c r="C8" s="42">
        <v>100000</v>
      </c>
      <c r="D8" s="42">
        <v>253084</v>
      </c>
      <c r="E8" s="42">
        <v>75000</v>
      </c>
      <c r="F8" s="42">
        <v>119617</v>
      </c>
      <c r="G8" s="42">
        <v>200000</v>
      </c>
      <c r="H8" s="42">
        <v>75000</v>
      </c>
    </row>
    <row r="9" spans="1:8" x14ac:dyDescent="0.25">
      <c r="A9" s="27"/>
      <c r="B9" s="27" t="s">
        <v>1258</v>
      </c>
      <c r="C9" s="44">
        <f>C8</f>
        <v>100000</v>
      </c>
      <c r="D9" s="44">
        <f t="shared" ref="D9:H9" si="0">D8</f>
        <v>253084</v>
      </c>
      <c r="E9" s="44">
        <f t="shared" si="0"/>
        <v>75000</v>
      </c>
      <c r="F9" s="44">
        <f t="shared" si="0"/>
        <v>119617</v>
      </c>
      <c r="G9" s="44">
        <f t="shared" si="0"/>
        <v>200000</v>
      </c>
      <c r="H9" s="44">
        <f t="shared" si="0"/>
        <v>75000</v>
      </c>
    </row>
    <row r="10" spans="1:8" x14ac:dyDescent="0.25">
      <c r="A10" s="73" t="s">
        <v>1259</v>
      </c>
      <c r="B10" s="73" t="s">
        <v>1260</v>
      </c>
      <c r="C10" s="43">
        <v>937510</v>
      </c>
      <c r="D10" s="43">
        <v>2810270</v>
      </c>
      <c r="E10" s="43">
        <v>0</v>
      </c>
      <c r="F10" s="43">
        <v>0</v>
      </c>
      <c r="G10" s="43">
        <v>1900000</v>
      </c>
      <c r="H10" s="43">
        <v>0</v>
      </c>
    </row>
    <row r="11" spans="1:8" x14ac:dyDescent="0.25">
      <c r="A11" s="73" t="s">
        <v>1261</v>
      </c>
      <c r="B11" s="73" t="s">
        <v>1262</v>
      </c>
      <c r="C11" s="43">
        <v>50000</v>
      </c>
      <c r="D11" s="43">
        <v>50000</v>
      </c>
      <c r="E11" s="43">
        <v>50000</v>
      </c>
      <c r="F11" s="43">
        <v>0</v>
      </c>
      <c r="G11" s="43">
        <v>50000</v>
      </c>
      <c r="H11" s="43">
        <v>50000</v>
      </c>
    </row>
    <row r="12" spans="1:8" x14ac:dyDescent="0.25">
      <c r="A12" s="27"/>
      <c r="B12" s="27" t="s">
        <v>1263</v>
      </c>
      <c r="C12" s="44">
        <f t="shared" ref="C12:H12" si="1">SUM(C10:C11)</f>
        <v>987510</v>
      </c>
      <c r="D12" s="44">
        <f t="shared" si="1"/>
        <v>2860270</v>
      </c>
      <c r="E12" s="44">
        <f t="shared" si="1"/>
        <v>50000</v>
      </c>
      <c r="F12" s="44">
        <f t="shared" si="1"/>
        <v>0</v>
      </c>
      <c r="G12" s="44">
        <f t="shared" si="1"/>
        <v>1950000</v>
      </c>
      <c r="H12" s="44">
        <f t="shared" si="1"/>
        <v>50000</v>
      </c>
    </row>
    <row r="13" spans="1:8" ht="15.75" thickBot="1" x14ac:dyDescent="0.3">
      <c r="A13" s="175"/>
      <c r="B13" s="192" t="s">
        <v>1264</v>
      </c>
      <c r="C13" s="176">
        <f t="shared" ref="C13:H13" si="2">C9+C12</f>
        <v>1087510</v>
      </c>
      <c r="D13" s="176">
        <f t="shared" si="2"/>
        <v>3113354</v>
      </c>
      <c r="E13" s="176">
        <f t="shared" si="2"/>
        <v>125000</v>
      </c>
      <c r="F13" s="176">
        <f t="shared" si="2"/>
        <v>119617</v>
      </c>
      <c r="G13" s="176">
        <f t="shared" si="2"/>
        <v>2150000</v>
      </c>
      <c r="H13" s="176">
        <f t="shared" si="2"/>
        <v>125000</v>
      </c>
    </row>
    <row r="14" spans="1:8" ht="15.75" thickTop="1" x14ac:dyDescent="0.25">
      <c r="A14" s="73"/>
      <c r="B14" s="182"/>
      <c r="C14" s="43"/>
      <c r="D14" s="43"/>
      <c r="E14" s="43"/>
      <c r="F14" s="43"/>
      <c r="G14" s="43"/>
    </row>
    <row r="15" spans="1:8" x14ac:dyDescent="0.25">
      <c r="A15" s="182"/>
      <c r="B15" s="182"/>
      <c r="C15" s="43"/>
      <c r="D15" s="43"/>
      <c r="E15" s="43"/>
      <c r="F15" s="43"/>
      <c r="G15" s="43"/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C80B3-5FDF-4566-B3D0-A62DBDB84031}">
  <dimension ref="A1:I37"/>
  <sheetViews>
    <sheetView workbookViewId="0">
      <selection activeCell="H20" sqref="H20"/>
    </sheetView>
  </sheetViews>
  <sheetFormatPr defaultRowHeight="15" x14ac:dyDescent="0.25"/>
  <cols>
    <col min="1" max="1" width="13.5703125" customWidth="1"/>
    <col min="2" max="2" width="28.7109375" customWidth="1"/>
    <col min="6" max="6" width="10.42578125" bestFit="1" customWidth="1"/>
    <col min="9" max="9" width="9.85546875" bestFit="1" customWidth="1"/>
  </cols>
  <sheetData>
    <row r="1" spans="1:8" x14ac:dyDescent="0.25">
      <c r="A1" s="164" t="s">
        <v>0</v>
      </c>
      <c r="B1" s="164"/>
      <c r="C1" s="164"/>
      <c r="D1" s="164"/>
      <c r="E1" s="164"/>
      <c r="F1" s="164"/>
      <c r="G1" s="164"/>
      <c r="H1" s="164"/>
    </row>
    <row r="2" spans="1:8" x14ac:dyDescent="0.25">
      <c r="A2" s="164" t="s">
        <v>483</v>
      </c>
      <c r="B2" s="164"/>
      <c r="C2" s="164"/>
      <c r="D2" s="164"/>
      <c r="E2" s="164"/>
      <c r="F2" s="164"/>
      <c r="G2" s="164"/>
      <c r="H2" s="164"/>
    </row>
    <row r="3" spans="1:8" x14ac:dyDescent="0.25">
      <c r="A3" s="164" t="s">
        <v>1265</v>
      </c>
      <c r="B3" s="164"/>
      <c r="C3" s="164"/>
      <c r="D3" s="164"/>
      <c r="E3" s="164"/>
      <c r="F3" s="164"/>
      <c r="G3" s="164"/>
      <c r="H3" s="164"/>
    </row>
    <row r="4" spans="1:8" x14ac:dyDescent="0.25">
      <c r="A4" s="182"/>
      <c r="B4" s="182"/>
      <c r="C4" s="182"/>
      <c r="D4" s="182"/>
      <c r="E4" s="182"/>
      <c r="F4" s="182"/>
      <c r="G4" s="182"/>
    </row>
    <row r="5" spans="1:8" x14ac:dyDescent="0.25">
      <c r="A5" s="182" t="s">
        <v>2</v>
      </c>
      <c r="B5" s="182" t="s">
        <v>3</v>
      </c>
      <c r="C5" s="150" t="s">
        <v>513</v>
      </c>
      <c r="D5" s="150" t="s">
        <v>513</v>
      </c>
      <c r="E5" s="150" t="s">
        <v>514</v>
      </c>
      <c r="F5" s="150" t="s">
        <v>514</v>
      </c>
      <c r="G5" s="150" t="s">
        <v>514</v>
      </c>
      <c r="H5" s="150" t="s">
        <v>55</v>
      </c>
    </row>
    <row r="6" spans="1:8" x14ac:dyDescent="0.25">
      <c r="A6" s="182" t="s">
        <v>4</v>
      </c>
      <c r="B6" s="182"/>
      <c r="C6" s="150" t="s">
        <v>471</v>
      </c>
      <c r="D6" s="150" t="s">
        <v>472</v>
      </c>
      <c r="E6" s="150" t="s">
        <v>473</v>
      </c>
      <c r="F6" s="150" t="s">
        <v>472</v>
      </c>
      <c r="G6" s="150" t="s">
        <v>471</v>
      </c>
      <c r="H6" s="150" t="s">
        <v>474</v>
      </c>
    </row>
    <row r="7" spans="1:8" ht="15.75" thickBot="1" x14ac:dyDescent="0.3">
      <c r="A7" s="182" t="s">
        <v>5</v>
      </c>
      <c r="B7" s="182"/>
      <c r="C7" s="150" t="s">
        <v>11</v>
      </c>
      <c r="D7" s="150" t="s">
        <v>5</v>
      </c>
      <c r="E7" s="150" t="s">
        <v>11</v>
      </c>
      <c r="F7" s="150" t="s">
        <v>475</v>
      </c>
      <c r="G7" s="150" t="s">
        <v>11</v>
      </c>
      <c r="H7" s="150" t="s">
        <v>11</v>
      </c>
    </row>
    <row r="8" spans="1:8" ht="15.75" thickTop="1" x14ac:dyDescent="0.25">
      <c r="A8" s="36" t="s">
        <v>1266</v>
      </c>
      <c r="B8" s="36" t="s">
        <v>995</v>
      </c>
      <c r="C8" s="42">
        <v>270000</v>
      </c>
      <c r="D8" s="42">
        <v>60913</v>
      </c>
      <c r="E8" s="42">
        <v>0</v>
      </c>
      <c r="F8" s="42">
        <v>108160.6</v>
      </c>
      <c r="G8" s="42">
        <v>0</v>
      </c>
      <c r="H8" s="42">
        <v>186500</v>
      </c>
    </row>
    <row r="9" spans="1:8" x14ac:dyDescent="0.25">
      <c r="A9" s="73" t="s">
        <v>1267</v>
      </c>
      <c r="B9" s="73" t="s">
        <v>1268</v>
      </c>
      <c r="C9" s="43">
        <v>100000</v>
      </c>
      <c r="D9" s="43">
        <v>0</v>
      </c>
      <c r="E9" s="43">
        <v>100000</v>
      </c>
      <c r="F9" s="43">
        <v>0</v>
      </c>
      <c r="G9" s="43">
        <v>100000</v>
      </c>
      <c r="H9" s="43">
        <v>100000</v>
      </c>
    </row>
    <row r="10" spans="1:8" x14ac:dyDescent="0.25">
      <c r="A10" s="73" t="s">
        <v>1269</v>
      </c>
      <c r="B10" s="73" t="s">
        <v>1270</v>
      </c>
      <c r="C10" s="43">
        <v>242000</v>
      </c>
      <c r="D10" s="43">
        <v>8870</v>
      </c>
      <c r="E10" s="43">
        <v>0</v>
      </c>
      <c r="F10" s="43">
        <v>5392</v>
      </c>
      <c r="G10" s="43">
        <v>0</v>
      </c>
      <c r="H10" s="43">
        <v>0</v>
      </c>
    </row>
    <row r="11" spans="1:8" x14ac:dyDescent="0.25">
      <c r="A11" s="27"/>
      <c r="B11" s="27" t="s">
        <v>1215</v>
      </c>
      <c r="C11" s="44">
        <f>SUM(C8:C10)</f>
        <v>612000</v>
      </c>
      <c r="D11" s="44">
        <f t="shared" ref="D11:G11" si="0">SUM(D8:D10)</f>
        <v>69783</v>
      </c>
      <c r="E11" s="44">
        <f>SUM(E8:E10)</f>
        <v>100000</v>
      </c>
      <c r="F11" s="44">
        <f t="shared" si="0"/>
        <v>113552.6</v>
      </c>
      <c r="G11" s="44">
        <f t="shared" si="0"/>
        <v>100000</v>
      </c>
      <c r="H11" s="44">
        <f>SUM(H8:H10)</f>
        <v>286500</v>
      </c>
    </row>
    <row r="12" spans="1:8" x14ac:dyDescent="0.25">
      <c r="A12" s="73" t="s">
        <v>1271</v>
      </c>
      <c r="B12" s="73" t="s">
        <v>1019</v>
      </c>
      <c r="C12" s="43">
        <v>35367</v>
      </c>
      <c r="D12" s="43">
        <v>98829</v>
      </c>
      <c r="E12" s="43">
        <v>0</v>
      </c>
      <c r="F12" s="43">
        <v>3010</v>
      </c>
      <c r="G12" s="43">
        <v>0</v>
      </c>
      <c r="H12" s="43">
        <v>0</v>
      </c>
    </row>
    <row r="13" spans="1:8" x14ac:dyDescent="0.25">
      <c r="A13" s="73" t="s">
        <v>1272</v>
      </c>
      <c r="B13" s="73" t="s">
        <v>1273</v>
      </c>
      <c r="C13" s="43">
        <v>664479</v>
      </c>
      <c r="D13" s="43">
        <v>370404</v>
      </c>
      <c r="E13" s="43">
        <v>0</v>
      </c>
      <c r="F13" s="43">
        <v>1199</v>
      </c>
      <c r="G13" s="43">
        <v>0</v>
      </c>
      <c r="H13" s="43">
        <v>0</v>
      </c>
    </row>
    <row r="14" spans="1:8" x14ac:dyDescent="0.25">
      <c r="A14" s="73" t="s">
        <v>1274</v>
      </c>
      <c r="B14" s="73" t="s">
        <v>1273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  <c r="H14" s="43">
        <v>70000</v>
      </c>
    </row>
    <row r="15" spans="1:8" x14ac:dyDescent="0.25">
      <c r="A15" s="73" t="s">
        <v>1275</v>
      </c>
      <c r="B15" s="73" t="s">
        <v>1276</v>
      </c>
      <c r="C15" s="43">
        <v>0</v>
      </c>
      <c r="D15" s="43">
        <v>0</v>
      </c>
      <c r="E15" s="43">
        <v>31000</v>
      </c>
      <c r="F15" s="43">
        <v>31000</v>
      </c>
      <c r="G15" s="43">
        <v>31000</v>
      </c>
      <c r="H15" s="43">
        <v>0</v>
      </c>
    </row>
    <row r="16" spans="1:8" hidden="1" x14ac:dyDescent="0.25">
      <c r="A16" s="73" t="s">
        <v>1277</v>
      </c>
      <c r="B16" s="73" t="s">
        <v>1278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</row>
    <row r="17" spans="1:9" x14ac:dyDescent="0.25">
      <c r="A17" s="73" t="s">
        <v>1279</v>
      </c>
      <c r="B17" s="73" t="s">
        <v>1025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123000</v>
      </c>
    </row>
    <row r="18" spans="1:9" x14ac:dyDescent="0.25">
      <c r="A18" s="73" t="s">
        <v>1280</v>
      </c>
      <c r="B18" s="73" t="s">
        <v>1278</v>
      </c>
      <c r="C18" s="43">
        <v>1214000</v>
      </c>
      <c r="D18" s="43">
        <v>1197525</v>
      </c>
      <c r="E18" s="43">
        <v>0</v>
      </c>
      <c r="F18" s="43">
        <v>0</v>
      </c>
      <c r="G18" s="43">
        <v>0</v>
      </c>
      <c r="H18" s="43">
        <v>0</v>
      </c>
    </row>
    <row r="19" spans="1:9" x14ac:dyDescent="0.25">
      <c r="A19" s="73" t="s">
        <v>1281</v>
      </c>
      <c r="B19" s="73" t="s">
        <v>1276</v>
      </c>
      <c r="C19" s="43">
        <v>0</v>
      </c>
      <c r="D19" s="43">
        <v>0</v>
      </c>
      <c r="E19" s="43">
        <v>346500</v>
      </c>
      <c r="F19" s="43">
        <v>0</v>
      </c>
      <c r="G19" s="43">
        <v>110389</v>
      </c>
      <c r="H19" s="43">
        <v>100000</v>
      </c>
    </row>
    <row r="20" spans="1:9" x14ac:dyDescent="0.25">
      <c r="A20" s="73" t="s">
        <v>1282</v>
      </c>
      <c r="B20" s="73" t="s">
        <v>1025</v>
      </c>
      <c r="C20" s="43">
        <v>216187</v>
      </c>
      <c r="D20" s="43">
        <v>200686</v>
      </c>
      <c r="E20" s="43">
        <v>87000</v>
      </c>
      <c r="F20" s="43">
        <v>87000</v>
      </c>
      <c r="G20" s="43">
        <v>87000</v>
      </c>
      <c r="H20" s="43">
        <v>236515</v>
      </c>
    </row>
    <row r="21" spans="1:9" x14ac:dyDescent="0.25">
      <c r="A21" s="73" t="s">
        <v>1283</v>
      </c>
      <c r="B21" s="73" t="s">
        <v>1230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  <c r="H21" s="43">
        <v>20000</v>
      </c>
    </row>
    <row r="22" spans="1:9" x14ac:dyDescent="0.25">
      <c r="A22" s="73" t="s">
        <v>1284</v>
      </c>
      <c r="B22" s="73" t="s">
        <v>1285</v>
      </c>
      <c r="C22" s="43">
        <v>1041000</v>
      </c>
      <c r="D22" s="43">
        <v>76380</v>
      </c>
      <c r="E22" s="43">
        <v>1030000</v>
      </c>
      <c r="F22" s="43">
        <v>2753</v>
      </c>
      <c r="G22" s="43">
        <v>1266111</v>
      </c>
      <c r="H22" s="43">
        <v>0</v>
      </c>
    </row>
    <row r="23" spans="1:9" x14ac:dyDescent="0.25">
      <c r="A23" s="27"/>
      <c r="B23" s="27" t="s">
        <v>1286</v>
      </c>
      <c r="C23" s="44">
        <f t="shared" ref="C23:G23" si="1">SUM(C12:C22)</f>
        <v>3171033</v>
      </c>
      <c r="D23" s="44">
        <f t="shared" si="1"/>
        <v>1943824</v>
      </c>
      <c r="E23" s="44">
        <f>SUM(E12:E22)</f>
        <v>1494500</v>
      </c>
      <c r="F23" s="44">
        <f t="shared" si="1"/>
        <v>124962</v>
      </c>
      <c r="G23" s="44">
        <f t="shared" si="1"/>
        <v>1494500</v>
      </c>
      <c r="H23" s="44">
        <f>SUM(H12:H22)</f>
        <v>549515</v>
      </c>
    </row>
    <row r="24" spans="1:9" hidden="1" x14ac:dyDescent="0.25">
      <c r="A24" s="73" t="s">
        <v>1287</v>
      </c>
      <c r="B24" s="73" t="s">
        <v>1288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</row>
    <row r="25" spans="1:9" x14ac:dyDescent="0.25">
      <c r="A25" s="73" t="s">
        <v>1289</v>
      </c>
      <c r="B25" s="73" t="s">
        <v>1290</v>
      </c>
      <c r="C25" s="43">
        <v>0</v>
      </c>
      <c r="D25" s="43">
        <v>1817387.42</v>
      </c>
      <c r="E25" s="43">
        <v>0</v>
      </c>
      <c r="F25" s="43">
        <v>0</v>
      </c>
      <c r="G25" s="43">
        <v>0</v>
      </c>
      <c r="H25" s="43">
        <v>0</v>
      </c>
    </row>
    <row r="26" spans="1:9" hidden="1" x14ac:dyDescent="0.25">
      <c r="A26" s="73" t="s">
        <v>1291</v>
      </c>
      <c r="B26" s="73" t="s">
        <v>1292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</row>
    <row r="27" spans="1:9" x14ac:dyDescent="0.25">
      <c r="A27" s="27"/>
      <c r="B27" s="27" t="s">
        <v>1263</v>
      </c>
      <c r="C27" s="44">
        <f>SUM(C24:C26)</f>
        <v>0</v>
      </c>
      <c r="D27" s="44">
        <f t="shared" ref="D27:H27" si="2">SUM(D24:D26)</f>
        <v>1817387.42</v>
      </c>
      <c r="E27" s="44">
        <f t="shared" si="2"/>
        <v>0</v>
      </c>
      <c r="F27" s="44">
        <f t="shared" si="2"/>
        <v>0</v>
      </c>
      <c r="G27" s="44">
        <f t="shared" si="2"/>
        <v>0</v>
      </c>
      <c r="H27" s="44">
        <f t="shared" si="2"/>
        <v>0</v>
      </c>
    </row>
    <row r="28" spans="1:9" ht="15.75" thickBot="1" x14ac:dyDescent="0.3">
      <c r="A28" s="73" t="s">
        <v>1293</v>
      </c>
      <c r="B28" s="73" t="s">
        <v>1294</v>
      </c>
      <c r="C28" s="43">
        <v>250000</v>
      </c>
      <c r="D28" s="43">
        <v>250000</v>
      </c>
      <c r="E28" s="43">
        <v>2255000</v>
      </c>
      <c r="F28" s="43">
        <v>2255000</v>
      </c>
      <c r="G28" s="43">
        <v>2255000</v>
      </c>
      <c r="H28" s="43">
        <v>1900000</v>
      </c>
    </row>
    <row r="29" spans="1:9" ht="16.5" thickTop="1" thickBot="1" x14ac:dyDescent="0.3">
      <c r="A29" s="31"/>
      <c r="B29" s="31" t="s">
        <v>1295</v>
      </c>
      <c r="C29" s="45">
        <f t="shared" ref="C29:D29" si="3">C11+C23+C27+C28</f>
        <v>4033033</v>
      </c>
      <c r="D29" s="45">
        <f t="shared" si="3"/>
        <v>4080994.42</v>
      </c>
      <c r="E29" s="45">
        <f>E11+E23+E27+E28</f>
        <v>3849500</v>
      </c>
      <c r="F29" s="45">
        <f>F11+F23+F27+F28</f>
        <v>2493514.6</v>
      </c>
      <c r="G29" s="45">
        <f>G11+G23+G27+G28</f>
        <v>3849500</v>
      </c>
      <c r="H29" s="45">
        <f>H11+H23+H27+H28</f>
        <v>2736015</v>
      </c>
    </row>
    <row r="30" spans="1:9" ht="15.75" thickTop="1" x14ac:dyDescent="0.25"/>
    <row r="32" spans="1:9" x14ac:dyDescent="0.25">
      <c r="I32" s="59"/>
    </row>
    <row r="37" spans="5:8" x14ac:dyDescent="0.25">
      <c r="E37" s="150"/>
      <c r="F37" s="150"/>
      <c r="G37" s="150"/>
      <c r="H37" s="150"/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13"/>
  <sheetViews>
    <sheetView topLeftCell="A12" zoomScaleNormal="100" workbookViewId="0">
      <selection activeCell="M23" sqref="M23"/>
    </sheetView>
  </sheetViews>
  <sheetFormatPr defaultRowHeight="15" x14ac:dyDescent="0.25"/>
  <cols>
    <col min="1" max="1" width="13.140625" customWidth="1"/>
    <col min="2" max="2" width="29.28515625" customWidth="1"/>
    <col min="3" max="3" width="9.42578125" customWidth="1"/>
    <col min="4" max="4" width="9.28515625" customWidth="1"/>
    <col min="6" max="6" width="10.42578125" bestFit="1" customWidth="1"/>
    <col min="7" max="7" width="9.7109375" customWidth="1"/>
  </cols>
  <sheetData>
    <row r="1" spans="1:8" x14ac:dyDescent="0.25">
      <c r="A1" s="163" t="s">
        <v>0</v>
      </c>
      <c r="B1" s="163"/>
      <c r="C1" s="163"/>
      <c r="D1" s="163"/>
      <c r="E1" s="163"/>
      <c r="F1" s="163"/>
      <c r="G1" s="163"/>
      <c r="H1" s="163"/>
    </row>
    <row r="2" spans="1:8" x14ac:dyDescent="0.25">
      <c r="A2" s="164" t="s">
        <v>483</v>
      </c>
      <c r="B2" s="164"/>
      <c r="C2" s="164"/>
      <c r="D2" s="164"/>
      <c r="E2" s="164"/>
      <c r="F2" s="164"/>
      <c r="G2" s="164"/>
      <c r="H2" s="164"/>
    </row>
    <row r="3" spans="1:8" x14ac:dyDescent="0.25">
      <c r="A3" s="163" t="s">
        <v>23</v>
      </c>
      <c r="B3" s="163"/>
      <c r="C3" s="163"/>
      <c r="D3" s="163"/>
      <c r="E3" s="163"/>
      <c r="F3" s="163"/>
      <c r="G3" s="163"/>
      <c r="H3" s="163"/>
    </row>
    <row r="4" spans="1:8" x14ac:dyDescent="0.25">
      <c r="A4" s="1"/>
      <c r="B4" s="1"/>
      <c r="C4" s="2"/>
      <c r="D4" s="2"/>
      <c r="E4" s="2"/>
      <c r="F4" s="2"/>
      <c r="G4" s="3"/>
      <c r="H4" s="25"/>
    </row>
    <row r="5" spans="1:8" x14ac:dyDescent="0.25">
      <c r="A5" s="47" t="s">
        <v>2</v>
      </c>
      <c r="B5" s="47" t="s">
        <v>3</v>
      </c>
      <c r="C5" s="91" t="s">
        <v>469</v>
      </c>
      <c r="D5" s="91" t="s">
        <v>469</v>
      </c>
      <c r="E5" s="91" t="s">
        <v>470</v>
      </c>
      <c r="F5" s="91" t="s">
        <v>470</v>
      </c>
      <c r="G5" s="91" t="s">
        <v>470</v>
      </c>
      <c r="H5" s="91" t="s">
        <v>55</v>
      </c>
    </row>
    <row r="6" spans="1:8" x14ac:dyDescent="0.25">
      <c r="A6" s="47" t="s">
        <v>4</v>
      </c>
      <c r="B6" s="47"/>
      <c r="C6" s="91" t="s">
        <v>471</v>
      </c>
      <c r="D6" s="91" t="s">
        <v>472</v>
      </c>
      <c r="E6" s="91" t="s">
        <v>473</v>
      </c>
      <c r="F6" s="91" t="s">
        <v>472</v>
      </c>
      <c r="G6" s="91" t="s">
        <v>471</v>
      </c>
      <c r="H6" s="92" t="s">
        <v>474</v>
      </c>
    </row>
    <row r="7" spans="1:8" ht="15.75" thickBot="1" x14ac:dyDescent="0.3">
      <c r="A7" s="34" t="s">
        <v>5</v>
      </c>
      <c r="B7" s="34"/>
      <c r="C7" s="93" t="s">
        <v>11</v>
      </c>
      <c r="D7" s="93"/>
      <c r="E7" s="93" t="s">
        <v>14</v>
      </c>
      <c r="F7" s="93" t="s">
        <v>475</v>
      </c>
      <c r="G7" s="93" t="s">
        <v>14</v>
      </c>
      <c r="H7" s="93" t="s">
        <v>14</v>
      </c>
    </row>
    <row r="8" spans="1:8" ht="15.75" thickTop="1" x14ac:dyDescent="0.25">
      <c r="A8" s="1" t="s">
        <v>87</v>
      </c>
      <c r="B8" s="1" t="s">
        <v>307</v>
      </c>
      <c r="C8" s="51">
        <v>202793</v>
      </c>
      <c r="D8" s="2">
        <v>191746.25</v>
      </c>
      <c r="E8" s="2">
        <v>221093</v>
      </c>
      <c r="F8" s="2">
        <v>101417.69</v>
      </c>
      <c r="G8" s="2">
        <v>225347</v>
      </c>
      <c r="H8" s="53">
        <v>245639</v>
      </c>
    </row>
    <row r="9" spans="1:8" x14ac:dyDescent="0.25">
      <c r="A9" s="1" t="s">
        <v>88</v>
      </c>
      <c r="B9" s="1" t="s">
        <v>308</v>
      </c>
      <c r="C9" s="53">
        <v>2500</v>
      </c>
      <c r="D9" s="53">
        <v>44.57</v>
      </c>
      <c r="E9" s="53">
        <v>2500</v>
      </c>
      <c r="F9" s="53">
        <v>95.48</v>
      </c>
      <c r="G9" s="53">
        <v>2500</v>
      </c>
      <c r="H9" s="53">
        <v>2500</v>
      </c>
    </row>
    <row r="10" spans="1:8" x14ac:dyDescent="0.25">
      <c r="A10" s="1" t="s">
        <v>94</v>
      </c>
      <c r="B10" s="1" t="s">
        <v>315</v>
      </c>
      <c r="C10" s="51">
        <v>5215</v>
      </c>
      <c r="D10" s="53">
        <v>3010.94</v>
      </c>
      <c r="E10" s="53">
        <v>7930</v>
      </c>
      <c r="F10" s="53">
        <v>1688.43</v>
      </c>
      <c r="G10" s="53">
        <v>3739</v>
      </c>
      <c r="H10" s="53">
        <v>3950</v>
      </c>
    </row>
    <row r="11" spans="1:8" x14ac:dyDescent="0.25">
      <c r="A11" s="1" t="s">
        <v>89</v>
      </c>
      <c r="B11" s="1" t="s">
        <v>310</v>
      </c>
      <c r="C11" s="51">
        <v>540</v>
      </c>
      <c r="D11" s="2">
        <v>540</v>
      </c>
      <c r="E11" s="2">
        <v>660</v>
      </c>
      <c r="F11" s="2">
        <v>780</v>
      </c>
      <c r="G11" s="2">
        <v>780</v>
      </c>
      <c r="H11" s="53">
        <v>960</v>
      </c>
    </row>
    <row r="12" spans="1:8" x14ac:dyDescent="0.25">
      <c r="A12" s="1" t="s">
        <v>90</v>
      </c>
      <c r="B12" s="1" t="s">
        <v>311</v>
      </c>
      <c r="C12" s="51">
        <v>28415</v>
      </c>
      <c r="D12" s="2">
        <v>26275.75</v>
      </c>
      <c r="E12" s="2">
        <v>31869</v>
      </c>
      <c r="F12" s="2">
        <v>14209.43</v>
      </c>
      <c r="G12" s="2">
        <v>31787</v>
      </c>
      <c r="H12" s="53">
        <v>34630</v>
      </c>
    </row>
    <row r="13" spans="1:8" x14ac:dyDescent="0.25">
      <c r="A13" s="1" t="s">
        <v>91</v>
      </c>
      <c r="B13" s="1" t="s">
        <v>312</v>
      </c>
      <c r="C13" s="51">
        <v>16483</v>
      </c>
      <c r="D13" s="2">
        <v>15186.19</v>
      </c>
      <c r="E13" s="2">
        <v>18023</v>
      </c>
      <c r="F13" s="2">
        <v>7962.81</v>
      </c>
      <c r="G13" s="2">
        <v>17883</v>
      </c>
      <c r="H13" s="53">
        <v>19741</v>
      </c>
    </row>
    <row r="14" spans="1:8" x14ac:dyDescent="0.25">
      <c r="A14" s="1" t="s">
        <v>93</v>
      </c>
      <c r="B14" s="1" t="s">
        <v>314</v>
      </c>
      <c r="C14" s="51">
        <v>4264</v>
      </c>
      <c r="D14" s="53">
        <v>4155.18</v>
      </c>
      <c r="E14" s="53">
        <v>3440</v>
      </c>
      <c r="F14" s="53">
        <v>2103.42</v>
      </c>
      <c r="G14" s="53">
        <v>3849</v>
      </c>
      <c r="H14" s="53">
        <v>2280</v>
      </c>
    </row>
    <row r="15" spans="1:8" x14ac:dyDescent="0.25">
      <c r="A15" s="1" t="s">
        <v>92</v>
      </c>
      <c r="B15" s="1" t="s">
        <v>313</v>
      </c>
      <c r="C15" s="51">
        <v>20307</v>
      </c>
      <c r="D15" s="2">
        <v>18782.66</v>
      </c>
      <c r="E15" s="2">
        <v>26708</v>
      </c>
      <c r="F15" s="2">
        <v>21533.46</v>
      </c>
      <c r="G15" s="2">
        <v>26708</v>
      </c>
      <c r="H15" s="53">
        <v>30294</v>
      </c>
    </row>
    <row r="16" spans="1:8" x14ac:dyDescent="0.25">
      <c r="A16" s="1" t="s">
        <v>107</v>
      </c>
      <c r="B16" s="1" t="s">
        <v>449</v>
      </c>
      <c r="C16" s="2">
        <v>5456</v>
      </c>
      <c r="D16" s="2">
        <v>5026.99</v>
      </c>
      <c r="E16" s="2">
        <v>6000</v>
      </c>
      <c r="F16" s="2">
        <v>2390.41</v>
      </c>
      <c r="G16" s="2">
        <v>5000</v>
      </c>
      <c r="H16" s="2">
        <v>5000</v>
      </c>
    </row>
    <row r="17" spans="1:8" x14ac:dyDescent="0.25">
      <c r="A17" s="5"/>
      <c r="B17" s="5" t="s">
        <v>6</v>
      </c>
      <c r="C17" s="13">
        <f>SUM(C8:C16)</f>
        <v>285973</v>
      </c>
      <c r="D17" s="13">
        <f t="shared" ref="D17:G17" si="0">SUM(D8:D16)</f>
        <v>264768.53000000003</v>
      </c>
      <c r="E17" s="13">
        <f t="shared" si="0"/>
        <v>318223</v>
      </c>
      <c r="F17" s="13">
        <f t="shared" si="0"/>
        <v>152181.13</v>
      </c>
      <c r="G17" s="13">
        <f t="shared" si="0"/>
        <v>317593</v>
      </c>
      <c r="H17" s="13">
        <f>SUM(H8:H16)</f>
        <v>344994</v>
      </c>
    </row>
    <row r="18" spans="1:8" x14ac:dyDescent="0.25">
      <c r="A18" s="1" t="s">
        <v>95</v>
      </c>
      <c r="B18" s="1" t="s">
        <v>327</v>
      </c>
      <c r="C18" s="2">
        <v>2100</v>
      </c>
      <c r="D18" s="2">
        <v>1634.53</v>
      </c>
      <c r="E18" s="2">
        <v>2100</v>
      </c>
      <c r="F18" s="2">
        <v>908.8</v>
      </c>
      <c r="G18" s="2">
        <v>2100</v>
      </c>
      <c r="H18" s="2">
        <v>2100</v>
      </c>
    </row>
    <row r="19" spans="1:8" x14ac:dyDescent="0.25">
      <c r="A19" s="1" t="s">
        <v>540</v>
      </c>
      <c r="B19" s="1" t="s">
        <v>328</v>
      </c>
      <c r="C19" s="2">
        <v>0</v>
      </c>
      <c r="D19" s="2">
        <v>0</v>
      </c>
      <c r="E19" s="2">
        <v>0</v>
      </c>
      <c r="F19" s="2">
        <v>308.2</v>
      </c>
      <c r="G19" s="2">
        <v>308</v>
      </c>
      <c r="H19" s="2">
        <v>452</v>
      </c>
    </row>
    <row r="20" spans="1:8" x14ac:dyDescent="0.25">
      <c r="A20" s="1" t="s">
        <v>96</v>
      </c>
      <c r="B20" s="1" t="s">
        <v>331</v>
      </c>
      <c r="C20" s="2">
        <v>1800</v>
      </c>
      <c r="D20" s="2">
        <v>1817.97</v>
      </c>
      <c r="E20" s="2">
        <v>1800</v>
      </c>
      <c r="F20" s="2">
        <v>590.4</v>
      </c>
      <c r="G20" s="2">
        <v>1800</v>
      </c>
      <c r="H20" s="2">
        <v>1800</v>
      </c>
    </row>
    <row r="21" spans="1:8" x14ac:dyDescent="0.25">
      <c r="A21" s="1" t="s">
        <v>97</v>
      </c>
      <c r="B21" s="1" t="s">
        <v>337</v>
      </c>
      <c r="C21" s="2">
        <v>775</v>
      </c>
      <c r="D21" s="2">
        <v>606.9</v>
      </c>
      <c r="E21" s="2">
        <v>775</v>
      </c>
      <c r="F21" s="2">
        <v>337.41</v>
      </c>
      <c r="G21" s="2">
        <v>775</v>
      </c>
      <c r="H21" s="2">
        <v>775</v>
      </c>
    </row>
    <row r="22" spans="1:8" x14ac:dyDescent="0.25">
      <c r="A22" s="5"/>
      <c r="B22" s="5" t="s">
        <v>7</v>
      </c>
      <c r="C22" s="13">
        <f>SUM(C18:C21)</f>
        <v>4675</v>
      </c>
      <c r="D22" s="13">
        <f t="shared" ref="D22:G22" si="1">SUM(D18:D21)</f>
        <v>4059.4</v>
      </c>
      <c r="E22" s="13">
        <f t="shared" si="1"/>
        <v>4675</v>
      </c>
      <c r="F22" s="13">
        <f t="shared" si="1"/>
        <v>2144.81</v>
      </c>
      <c r="G22" s="13">
        <f t="shared" si="1"/>
        <v>4983</v>
      </c>
      <c r="H22" s="13">
        <f>SUM(H18:H21)</f>
        <v>5127</v>
      </c>
    </row>
    <row r="23" spans="1:8" x14ac:dyDescent="0.25">
      <c r="A23" s="1" t="s">
        <v>98</v>
      </c>
      <c r="B23" s="1" t="s">
        <v>345</v>
      </c>
      <c r="C23" s="2">
        <v>8000</v>
      </c>
      <c r="D23" s="2">
        <v>5866.22</v>
      </c>
      <c r="E23" s="2">
        <v>8000</v>
      </c>
      <c r="F23" s="2">
        <v>2463.38</v>
      </c>
      <c r="G23" s="2">
        <v>8000</v>
      </c>
      <c r="H23" s="2">
        <v>8000</v>
      </c>
    </row>
    <row r="24" spans="1:8" x14ac:dyDescent="0.25">
      <c r="A24" s="1" t="s">
        <v>99</v>
      </c>
      <c r="B24" s="1" t="s">
        <v>447</v>
      </c>
      <c r="C24" s="2">
        <v>0</v>
      </c>
      <c r="D24" s="2">
        <v>0</v>
      </c>
      <c r="E24" s="2">
        <v>2212</v>
      </c>
      <c r="F24" s="2">
        <v>193.32</v>
      </c>
      <c r="G24" s="2">
        <v>2212</v>
      </c>
      <c r="H24" s="2">
        <v>2678</v>
      </c>
    </row>
    <row r="25" spans="1:8" x14ac:dyDescent="0.25">
      <c r="A25" s="5"/>
      <c r="B25" s="5" t="s">
        <v>8</v>
      </c>
      <c r="C25" s="13">
        <f>SUM(C23:C24)</f>
        <v>8000</v>
      </c>
      <c r="D25" s="13">
        <f t="shared" ref="D25:G25" si="2">SUM(D23:D24)</f>
        <v>5866.22</v>
      </c>
      <c r="E25" s="13">
        <f t="shared" si="2"/>
        <v>10212</v>
      </c>
      <c r="F25" s="13">
        <f t="shared" si="2"/>
        <v>2656.7000000000003</v>
      </c>
      <c r="G25" s="13">
        <f t="shared" si="2"/>
        <v>10212</v>
      </c>
      <c r="H25" s="13">
        <f>SUM(H23:H24)</f>
        <v>10678</v>
      </c>
    </row>
    <row r="26" spans="1:8" x14ac:dyDescent="0.25">
      <c r="A26" s="1" t="s">
        <v>100</v>
      </c>
      <c r="B26" s="1" t="s">
        <v>367</v>
      </c>
      <c r="C26" s="53">
        <v>3300</v>
      </c>
      <c r="D26" s="53">
        <v>3531.04</v>
      </c>
      <c r="E26" s="53">
        <v>3000</v>
      </c>
      <c r="F26" s="53">
        <v>2425.2800000000002</v>
      </c>
      <c r="G26" s="53">
        <v>3000</v>
      </c>
      <c r="H26" s="53">
        <v>3000</v>
      </c>
    </row>
    <row r="27" spans="1:8" x14ac:dyDescent="0.25">
      <c r="A27" s="1" t="s">
        <v>101</v>
      </c>
      <c r="B27" s="1" t="s">
        <v>448</v>
      </c>
      <c r="C27" s="53">
        <v>700</v>
      </c>
      <c r="D27" s="53">
        <v>0</v>
      </c>
      <c r="E27" s="2">
        <v>700</v>
      </c>
      <c r="F27" s="2">
        <v>0</v>
      </c>
      <c r="G27" s="2">
        <v>700</v>
      </c>
      <c r="H27" s="53">
        <v>700</v>
      </c>
    </row>
    <row r="28" spans="1:8" x14ac:dyDescent="0.25">
      <c r="A28" s="1" t="s">
        <v>102</v>
      </c>
      <c r="B28" s="1" t="s">
        <v>368</v>
      </c>
      <c r="C28" s="53">
        <v>326</v>
      </c>
      <c r="D28" s="53">
        <v>309</v>
      </c>
      <c r="E28" s="53">
        <v>326</v>
      </c>
      <c r="F28" s="53">
        <v>170.1</v>
      </c>
      <c r="G28" s="53">
        <v>326</v>
      </c>
      <c r="H28" s="53">
        <v>326</v>
      </c>
    </row>
    <row r="29" spans="1:8" x14ac:dyDescent="0.25">
      <c r="A29" s="1" t="s">
        <v>103</v>
      </c>
      <c r="B29" s="1" t="s">
        <v>369</v>
      </c>
      <c r="C29" s="2">
        <v>9669</v>
      </c>
      <c r="D29" s="2">
        <v>7490.88</v>
      </c>
      <c r="E29" s="2">
        <v>9669</v>
      </c>
      <c r="F29" s="2">
        <v>8260.6</v>
      </c>
      <c r="G29" s="2">
        <v>9669</v>
      </c>
      <c r="H29" s="2">
        <v>9669</v>
      </c>
    </row>
    <row r="30" spans="1:8" x14ac:dyDescent="0.25">
      <c r="A30" s="1" t="s">
        <v>104</v>
      </c>
      <c r="B30" s="1" t="s">
        <v>370</v>
      </c>
      <c r="C30" s="53">
        <v>2000</v>
      </c>
      <c r="D30" s="53">
        <v>1953.22</v>
      </c>
      <c r="E30" s="53">
        <v>3000</v>
      </c>
      <c r="F30" s="53">
        <v>1107.8399999999999</v>
      </c>
      <c r="G30" s="53">
        <v>3000</v>
      </c>
      <c r="H30" s="53">
        <v>3000</v>
      </c>
    </row>
    <row r="31" spans="1:8" x14ac:dyDescent="0.25">
      <c r="A31" s="1" t="s">
        <v>105</v>
      </c>
      <c r="B31" s="1" t="s">
        <v>371</v>
      </c>
      <c r="C31" s="53">
        <v>9181</v>
      </c>
      <c r="D31" s="53">
        <v>8198.01</v>
      </c>
      <c r="E31" s="2">
        <v>9273</v>
      </c>
      <c r="F31" s="2">
        <v>3071.71</v>
      </c>
      <c r="G31" s="2">
        <v>9273</v>
      </c>
      <c r="H31" s="53">
        <v>9366</v>
      </c>
    </row>
    <row r="32" spans="1:8" x14ac:dyDescent="0.25">
      <c r="A32" s="1" t="s">
        <v>106</v>
      </c>
      <c r="B32" s="1" t="s">
        <v>372</v>
      </c>
      <c r="C32" s="53">
        <v>19000</v>
      </c>
      <c r="D32" s="53">
        <v>25287.49</v>
      </c>
      <c r="E32" s="53">
        <v>19000</v>
      </c>
      <c r="F32" s="53">
        <v>11295.28</v>
      </c>
      <c r="G32" s="53">
        <v>19000</v>
      </c>
      <c r="H32" s="53">
        <v>19000</v>
      </c>
    </row>
    <row r="33" spans="1:8" x14ac:dyDescent="0.25">
      <c r="A33" s="1" t="s">
        <v>108</v>
      </c>
      <c r="B33" s="1" t="s">
        <v>450</v>
      </c>
      <c r="C33" s="52">
        <v>6767</v>
      </c>
      <c r="D33" s="53">
        <v>6272.39</v>
      </c>
      <c r="E33" s="53">
        <v>6200</v>
      </c>
      <c r="F33" s="53">
        <v>2117.25</v>
      </c>
      <c r="G33" s="53">
        <v>6200</v>
      </c>
      <c r="H33" s="53">
        <v>6200</v>
      </c>
    </row>
    <row r="34" spans="1:8" x14ac:dyDescent="0.25">
      <c r="A34" s="1" t="s">
        <v>109</v>
      </c>
      <c r="B34" s="1" t="s">
        <v>376</v>
      </c>
      <c r="C34" s="53">
        <v>2100</v>
      </c>
      <c r="D34" s="53">
        <v>2003.04</v>
      </c>
      <c r="E34" s="53">
        <v>2184</v>
      </c>
      <c r="F34" s="53">
        <v>667.68</v>
      </c>
      <c r="G34" s="53">
        <v>2184</v>
      </c>
      <c r="H34" s="53">
        <v>2184</v>
      </c>
    </row>
    <row r="35" spans="1:8" x14ac:dyDescent="0.25">
      <c r="A35" s="1" t="s">
        <v>110</v>
      </c>
      <c r="B35" s="1" t="s">
        <v>377</v>
      </c>
      <c r="C35" s="2">
        <v>2900</v>
      </c>
      <c r="D35" s="2">
        <v>2923.82</v>
      </c>
      <c r="E35" s="2">
        <v>2987</v>
      </c>
      <c r="F35" s="2">
        <v>937.27</v>
      </c>
      <c r="G35" s="2">
        <v>2987</v>
      </c>
      <c r="H35" s="2">
        <v>3121</v>
      </c>
    </row>
    <row r="36" spans="1:8" x14ac:dyDescent="0.25">
      <c r="A36" s="1" t="s">
        <v>111</v>
      </c>
      <c r="B36" s="1" t="s">
        <v>378</v>
      </c>
      <c r="C36" s="53">
        <v>1510</v>
      </c>
      <c r="D36" s="2">
        <v>1503.6</v>
      </c>
      <c r="E36" s="2">
        <v>1510</v>
      </c>
      <c r="F36" s="2">
        <v>501.2</v>
      </c>
      <c r="G36" s="2">
        <v>1510</v>
      </c>
      <c r="H36" s="53">
        <v>1510</v>
      </c>
    </row>
    <row r="37" spans="1:8" x14ac:dyDescent="0.25">
      <c r="A37" s="1" t="s">
        <v>112</v>
      </c>
      <c r="B37" s="1" t="s">
        <v>380</v>
      </c>
      <c r="C37" s="2">
        <v>5000</v>
      </c>
      <c r="D37" s="2">
        <v>4348.49</v>
      </c>
      <c r="E37" s="2">
        <v>5000</v>
      </c>
      <c r="F37" s="2">
        <v>1809.37</v>
      </c>
      <c r="G37" s="2">
        <v>5000</v>
      </c>
      <c r="H37" s="2">
        <v>5000</v>
      </c>
    </row>
    <row r="38" spans="1:8" x14ac:dyDescent="0.25">
      <c r="A38" s="1" t="s">
        <v>113</v>
      </c>
      <c r="B38" s="1" t="s">
        <v>381</v>
      </c>
      <c r="C38" s="53">
        <v>1500</v>
      </c>
      <c r="D38" s="53">
        <v>347.9</v>
      </c>
      <c r="E38" s="53">
        <v>1500</v>
      </c>
      <c r="F38" s="2">
        <v>131.62</v>
      </c>
      <c r="G38" s="53">
        <v>1500</v>
      </c>
      <c r="H38" s="53">
        <v>1500</v>
      </c>
    </row>
    <row r="39" spans="1:8" x14ac:dyDescent="0.25">
      <c r="A39" s="5"/>
      <c r="B39" s="5" t="s">
        <v>9</v>
      </c>
      <c r="C39" s="13">
        <f>SUM(C26:C38)</f>
        <v>63953</v>
      </c>
      <c r="D39" s="13">
        <f t="shared" ref="D39:G39" si="3">SUM(D26:D38)</f>
        <v>64168.88</v>
      </c>
      <c r="E39" s="13">
        <f t="shared" si="3"/>
        <v>64349</v>
      </c>
      <c r="F39" s="13">
        <f t="shared" si="3"/>
        <v>32495.199999999997</v>
      </c>
      <c r="G39" s="13">
        <f t="shared" si="3"/>
        <v>64349</v>
      </c>
      <c r="H39" s="13">
        <f>SUM(H26:H38)</f>
        <v>64576</v>
      </c>
    </row>
    <row r="40" spans="1:8" hidden="1" x14ac:dyDescent="0.25">
      <c r="A40" s="1"/>
      <c r="B40" s="1" t="s">
        <v>115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5">
        <v>0</v>
      </c>
    </row>
    <row r="41" spans="1:8" hidden="1" x14ac:dyDescent="0.25">
      <c r="A41" s="5"/>
      <c r="B41" s="5" t="s">
        <v>45</v>
      </c>
      <c r="C41" s="13">
        <f>SUM(C40:C40)</f>
        <v>0</v>
      </c>
      <c r="D41" s="13">
        <f t="shared" ref="D41:G41" si="4">SUM(D40:D40)</f>
        <v>0</v>
      </c>
      <c r="E41" s="13">
        <f t="shared" si="4"/>
        <v>0</v>
      </c>
      <c r="F41" s="13">
        <f t="shared" si="4"/>
        <v>0</v>
      </c>
      <c r="G41" s="13">
        <f t="shared" si="4"/>
        <v>0</v>
      </c>
      <c r="H41" s="13">
        <f>SUM(H40:H40)</f>
        <v>0</v>
      </c>
    </row>
    <row r="42" spans="1:8" x14ac:dyDescent="0.25">
      <c r="A42" s="7" t="s">
        <v>539</v>
      </c>
      <c r="B42" s="7" t="s">
        <v>525</v>
      </c>
      <c r="C42" s="20">
        <v>15000</v>
      </c>
      <c r="D42" s="20">
        <v>0</v>
      </c>
      <c r="E42" s="20">
        <v>0</v>
      </c>
      <c r="F42" s="20">
        <v>0</v>
      </c>
      <c r="G42" s="20">
        <v>0</v>
      </c>
      <c r="H42" s="73">
        <v>0</v>
      </c>
    </row>
    <row r="43" spans="1:8" hidden="1" x14ac:dyDescent="0.25">
      <c r="A43" s="1" t="str">
        <f>'[2]60-19-10'!A48</f>
        <v xml:space="preserve"> 60-6508-19-10                          </v>
      </c>
      <c r="B43" s="1" t="s">
        <v>526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5">
        <v>0</v>
      </c>
    </row>
    <row r="44" spans="1:8" hidden="1" x14ac:dyDescent="0.25">
      <c r="A44" s="1" t="s">
        <v>56</v>
      </c>
      <c r="B44" s="1" t="s">
        <v>527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73">
        <v>0</v>
      </c>
    </row>
    <row r="45" spans="1:8" ht="15.75" thickBot="1" x14ac:dyDescent="0.3">
      <c r="A45" s="5"/>
      <c r="B45" s="5" t="s">
        <v>46</v>
      </c>
      <c r="C45" s="13">
        <f>SUM(C42:C44)</f>
        <v>15000</v>
      </c>
      <c r="D45" s="13">
        <f t="shared" ref="D45:G45" si="5">SUM(D42:D44)</f>
        <v>0</v>
      </c>
      <c r="E45" s="13">
        <f t="shared" si="5"/>
        <v>0</v>
      </c>
      <c r="F45" s="13">
        <f t="shared" si="5"/>
        <v>0</v>
      </c>
      <c r="G45" s="13">
        <f t="shared" si="5"/>
        <v>0</v>
      </c>
      <c r="H45" s="13">
        <f>SUM(H42:H44)</f>
        <v>0</v>
      </c>
    </row>
    <row r="46" spans="1:8" ht="16.5" thickTop="1" thickBot="1" x14ac:dyDescent="0.3">
      <c r="A46" s="9"/>
      <c r="B46" s="9" t="s">
        <v>24</v>
      </c>
      <c r="C46" s="15">
        <f>SUM(C8:C45)/2</f>
        <v>377601</v>
      </c>
      <c r="D46" s="15">
        <f t="shared" ref="D46:F46" si="6">SUM(D8:D45)/2</f>
        <v>338863.03</v>
      </c>
      <c r="E46" s="15">
        <f t="shared" si="6"/>
        <v>397459</v>
      </c>
      <c r="F46" s="15">
        <f t="shared" si="6"/>
        <v>189477.84000000005</v>
      </c>
      <c r="G46" s="15">
        <f>SUM(G8:G45)/2</f>
        <v>397137</v>
      </c>
      <c r="H46" s="15">
        <f>SUM(H8:H45)/2</f>
        <v>425375</v>
      </c>
    </row>
    <row r="47" spans="1:8" ht="15.75" thickTop="1" x14ac:dyDescent="0.25"/>
    <row r="48" spans="1:8" x14ac:dyDescent="0.25">
      <c r="A48" s="97"/>
      <c r="B48" s="98"/>
      <c r="C48" s="99"/>
      <c r="D48" s="99"/>
      <c r="E48" s="99"/>
      <c r="F48" s="100"/>
      <c r="G48" s="100"/>
      <c r="H48" s="100"/>
    </row>
    <row r="49" spans="1:8" x14ac:dyDescent="0.25">
      <c r="A49" s="97"/>
      <c r="B49" s="97"/>
      <c r="C49" s="100"/>
      <c r="D49" s="100"/>
      <c r="E49" s="100"/>
      <c r="F49" s="100"/>
      <c r="G49" s="100"/>
      <c r="H49" s="100"/>
    </row>
    <row r="50" spans="1:8" x14ac:dyDescent="0.25">
      <c r="A50" s="97"/>
      <c r="B50" s="97"/>
      <c r="C50" s="100"/>
      <c r="D50" s="100"/>
      <c r="E50" s="100"/>
      <c r="F50" s="100"/>
      <c r="G50" s="100"/>
      <c r="H50" s="100"/>
    </row>
    <row r="51" spans="1:8" x14ac:dyDescent="0.25">
      <c r="A51" s="97"/>
      <c r="B51" s="97"/>
      <c r="C51" s="100"/>
      <c r="D51" s="100"/>
      <c r="E51" s="100"/>
      <c r="F51" s="100"/>
      <c r="G51" s="100"/>
      <c r="H51" s="100"/>
    </row>
    <row r="52" spans="1:8" x14ac:dyDescent="0.25">
      <c r="A52" s="97"/>
      <c r="B52" s="97"/>
      <c r="C52" s="100"/>
      <c r="D52" s="100"/>
      <c r="E52" s="100"/>
      <c r="F52" s="100"/>
      <c r="G52" s="100"/>
      <c r="H52" s="100"/>
    </row>
    <row r="53" spans="1:8" x14ac:dyDescent="0.25">
      <c r="A53" s="97"/>
      <c r="B53" s="97"/>
      <c r="C53" s="100"/>
      <c r="D53" s="100"/>
      <c r="E53" s="100"/>
      <c r="F53" s="100"/>
      <c r="G53" s="100"/>
      <c r="H53" s="100"/>
    </row>
    <row r="54" spans="1:8" x14ac:dyDescent="0.25">
      <c r="A54" s="97"/>
      <c r="B54" s="97"/>
      <c r="C54" s="100"/>
      <c r="D54" s="100"/>
      <c r="E54" s="100"/>
      <c r="F54" s="100"/>
      <c r="G54" s="100"/>
      <c r="H54" s="100"/>
    </row>
    <row r="55" spans="1:8" x14ac:dyDescent="0.25">
      <c r="A55" s="97"/>
      <c r="B55" s="97"/>
      <c r="C55" s="100"/>
      <c r="D55" s="100"/>
      <c r="E55" s="100"/>
      <c r="F55" s="100"/>
      <c r="G55" s="100"/>
      <c r="H55" s="100"/>
    </row>
    <row r="56" spans="1:8" x14ac:dyDescent="0.25">
      <c r="A56" s="97"/>
      <c r="B56" s="97"/>
      <c r="C56" s="100"/>
      <c r="D56" s="100"/>
      <c r="E56" s="100"/>
      <c r="F56" s="100"/>
      <c r="G56" s="100"/>
      <c r="H56" s="100"/>
    </row>
    <row r="57" spans="1:8" x14ac:dyDescent="0.25">
      <c r="A57" s="97"/>
      <c r="B57" s="97"/>
      <c r="C57" s="100"/>
      <c r="D57" s="100"/>
      <c r="E57" s="100"/>
      <c r="F57" s="100"/>
      <c r="G57" s="100"/>
      <c r="H57" s="100"/>
    </row>
    <row r="58" spans="1:8" x14ac:dyDescent="0.25">
      <c r="A58" s="97"/>
      <c r="B58" s="97"/>
      <c r="C58" s="100"/>
      <c r="D58" s="100"/>
      <c r="E58" s="100"/>
      <c r="F58" s="100"/>
      <c r="G58" s="100"/>
      <c r="H58" s="100"/>
    </row>
    <row r="59" spans="1:8" x14ac:dyDescent="0.25">
      <c r="A59" s="97"/>
      <c r="B59" s="97"/>
      <c r="C59" s="100"/>
      <c r="D59" s="100"/>
      <c r="E59" s="100"/>
      <c r="F59" s="100"/>
      <c r="G59" s="100"/>
      <c r="H59" s="100"/>
    </row>
    <row r="60" spans="1:8" x14ac:dyDescent="0.25">
      <c r="A60" s="97"/>
      <c r="B60" s="97"/>
      <c r="C60" s="100"/>
      <c r="D60" s="100"/>
      <c r="E60" s="100"/>
      <c r="F60" s="100"/>
      <c r="G60" s="100"/>
      <c r="H60" s="100"/>
    </row>
    <row r="61" spans="1:8" x14ac:dyDescent="0.25">
      <c r="A61" s="97"/>
      <c r="B61" s="97"/>
      <c r="C61" s="100"/>
      <c r="D61" s="100"/>
      <c r="E61" s="100"/>
      <c r="F61" s="100"/>
      <c r="G61" s="101"/>
      <c r="H61" s="101"/>
    </row>
    <row r="62" spans="1:8" x14ac:dyDescent="0.25">
      <c r="A62" s="97"/>
      <c r="B62" s="97"/>
      <c r="C62" s="100"/>
      <c r="D62" s="100"/>
      <c r="E62" s="100"/>
      <c r="F62" s="100"/>
      <c r="G62" s="101"/>
      <c r="H62" s="101"/>
    </row>
    <row r="63" spans="1:8" x14ac:dyDescent="0.25">
      <c r="A63" s="97"/>
      <c r="B63" s="97"/>
      <c r="C63" s="100"/>
      <c r="D63" s="100"/>
      <c r="E63" s="100"/>
      <c r="F63" s="100"/>
      <c r="G63" s="101"/>
      <c r="H63" s="101"/>
    </row>
    <row r="64" spans="1:8" x14ac:dyDescent="0.25">
      <c r="A64" s="97"/>
      <c r="B64" s="97"/>
      <c r="C64" s="100"/>
      <c r="D64" s="100"/>
      <c r="E64" s="100"/>
      <c r="F64" s="100"/>
      <c r="G64" s="101"/>
      <c r="H64" s="101"/>
    </row>
    <row r="65" spans="1:8" x14ac:dyDescent="0.25">
      <c r="A65" s="97"/>
      <c r="B65" s="102"/>
      <c r="C65" s="102" t="str">
        <f>A1</f>
        <v>CITY OF GAINESVILLE</v>
      </c>
      <c r="D65" s="100"/>
      <c r="E65" s="102"/>
      <c r="F65" s="102"/>
      <c r="G65" s="102"/>
      <c r="H65" s="102"/>
    </row>
    <row r="66" spans="1:8" x14ac:dyDescent="0.25">
      <c r="A66" s="97"/>
      <c r="B66" s="102"/>
      <c r="C66" s="102" t="str">
        <f>A2</f>
        <v>BUDGET 2025-2026</v>
      </c>
      <c r="D66" s="100"/>
      <c r="E66" s="102"/>
      <c r="F66" s="102"/>
      <c r="G66" s="102"/>
      <c r="H66" s="102"/>
    </row>
    <row r="67" spans="1:8" x14ac:dyDescent="0.25">
      <c r="A67" s="97"/>
      <c r="B67" s="102"/>
      <c r="C67" s="102" t="str">
        <f>A3</f>
        <v>WATER &amp; SEWER FUND ADMINISTRATION</v>
      </c>
      <c r="D67" s="100"/>
      <c r="E67" s="102"/>
      <c r="F67" s="102"/>
      <c r="G67" s="102"/>
      <c r="H67" s="102"/>
    </row>
    <row r="68" spans="1:8" x14ac:dyDescent="0.25">
      <c r="A68" s="97"/>
      <c r="B68" s="97"/>
      <c r="C68" s="100"/>
      <c r="D68" s="100"/>
      <c r="E68" s="100"/>
      <c r="F68" s="100"/>
      <c r="G68" s="101"/>
      <c r="H68" s="101"/>
    </row>
    <row r="69" spans="1:8" x14ac:dyDescent="0.25">
      <c r="A69" s="97"/>
      <c r="B69" s="97"/>
      <c r="C69" s="100"/>
      <c r="D69" s="100"/>
      <c r="E69" s="100"/>
      <c r="F69" s="100"/>
      <c r="G69" s="101"/>
      <c r="H69" s="101"/>
    </row>
    <row r="70" spans="1:8" x14ac:dyDescent="0.25">
      <c r="A70" s="97"/>
      <c r="B70" s="97"/>
      <c r="C70" s="100"/>
      <c r="D70" s="100"/>
      <c r="E70" s="100"/>
      <c r="F70" s="100"/>
      <c r="G70" s="101"/>
      <c r="H70" s="101"/>
    </row>
    <row r="71" spans="1:8" x14ac:dyDescent="0.25">
      <c r="A71" s="97"/>
      <c r="B71" s="97"/>
      <c r="C71" s="100"/>
      <c r="D71" s="100"/>
      <c r="E71" s="100"/>
      <c r="F71" s="100"/>
      <c r="G71" s="101"/>
      <c r="H71" s="101"/>
    </row>
    <row r="72" spans="1:8" x14ac:dyDescent="0.25">
      <c r="A72" s="97"/>
      <c r="B72" s="97"/>
      <c r="C72" s="100"/>
      <c r="D72" s="100"/>
      <c r="E72" s="100"/>
      <c r="F72" s="100"/>
      <c r="G72" s="101"/>
      <c r="H72" s="101"/>
    </row>
    <row r="73" spans="1:8" x14ac:dyDescent="0.25">
      <c r="A73" s="97"/>
      <c r="B73" s="97"/>
      <c r="C73" s="100"/>
      <c r="D73" s="100"/>
      <c r="E73" s="100"/>
      <c r="F73" s="100"/>
      <c r="G73" s="101"/>
      <c r="H73" s="101"/>
    </row>
    <row r="74" spans="1:8" x14ac:dyDescent="0.25">
      <c r="A74" s="97"/>
      <c r="B74" s="97"/>
      <c r="C74" s="100"/>
      <c r="D74" s="100"/>
      <c r="E74" s="100"/>
      <c r="F74" s="100"/>
      <c r="G74" s="101"/>
      <c r="H74" s="101"/>
    </row>
    <row r="75" spans="1:8" x14ac:dyDescent="0.25">
      <c r="A75" s="97"/>
      <c r="B75" s="97"/>
      <c r="C75" s="100"/>
      <c r="D75" s="100"/>
      <c r="E75" s="100"/>
      <c r="F75" s="100"/>
      <c r="G75" s="101"/>
      <c r="H75" s="101"/>
    </row>
    <row r="76" spans="1:8" x14ac:dyDescent="0.25">
      <c r="A76" s="97"/>
      <c r="B76" s="97"/>
      <c r="C76" s="100"/>
      <c r="D76" s="100"/>
      <c r="E76" s="100"/>
      <c r="F76" s="100"/>
      <c r="G76" s="101"/>
      <c r="H76" s="101"/>
    </row>
    <row r="77" spans="1:8" x14ac:dyDescent="0.25">
      <c r="A77" s="97"/>
      <c r="B77" s="97"/>
      <c r="C77" s="100"/>
      <c r="D77" s="100"/>
      <c r="E77" s="100"/>
      <c r="F77" s="100"/>
      <c r="G77" s="101"/>
      <c r="H77" s="101"/>
    </row>
    <row r="78" spans="1:8" x14ac:dyDescent="0.25">
      <c r="A78" s="97"/>
      <c r="B78" s="97"/>
      <c r="C78" s="100"/>
      <c r="D78" s="100"/>
      <c r="E78" s="100"/>
      <c r="F78" s="100"/>
      <c r="G78" s="101"/>
      <c r="H78" s="101"/>
    </row>
    <row r="79" spans="1:8" x14ac:dyDescent="0.25">
      <c r="A79" s="97"/>
      <c r="B79" s="97"/>
      <c r="C79" s="100"/>
      <c r="D79" s="100"/>
      <c r="E79" s="100"/>
      <c r="F79" s="100"/>
      <c r="G79" s="101"/>
      <c r="H79" s="101"/>
    </row>
    <row r="80" spans="1:8" x14ac:dyDescent="0.25">
      <c r="A80" s="97"/>
      <c r="B80" s="97"/>
      <c r="C80" s="100"/>
      <c r="D80" s="100"/>
      <c r="E80" s="100"/>
      <c r="F80" s="100"/>
      <c r="G80" s="101"/>
      <c r="H80" s="101"/>
    </row>
    <row r="81" spans="1:8" x14ac:dyDescent="0.25">
      <c r="A81" s="97"/>
      <c r="B81" s="97"/>
      <c r="C81" s="100"/>
      <c r="D81" s="100"/>
      <c r="E81" s="100"/>
      <c r="F81" s="100"/>
      <c r="G81" s="101"/>
      <c r="H81" s="101"/>
    </row>
    <row r="82" spans="1:8" x14ac:dyDescent="0.25">
      <c r="A82" s="97"/>
      <c r="B82" s="97"/>
      <c r="C82" s="100"/>
      <c r="D82" s="100"/>
      <c r="E82" s="100"/>
      <c r="F82" s="100"/>
      <c r="G82" s="101"/>
      <c r="H82" s="101"/>
    </row>
    <row r="83" spans="1:8" x14ac:dyDescent="0.25">
      <c r="A83" s="97"/>
      <c r="B83" s="97"/>
      <c r="C83" s="100"/>
      <c r="D83" s="100"/>
      <c r="E83" s="100"/>
      <c r="F83" s="100"/>
      <c r="G83" s="101"/>
      <c r="H83" s="101"/>
    </row>
    <row r="84" spans="1:8" x14ac:dyDescent="0.25">
      <c r="A84" s="97"/>
      <c r="B84" s="97"/>
      <c r="C84" s="100"/>
      <c r="D84" s="100"/>
      <c r="E84" s="100"/>
      <c r="F84" s="100"/>
      <c r="G84" s="101"/>
      <c r="H84" s="101"/>
    </row>
    <row r="85" spans="1:8" x14ac:dyDescent="0.25">
      <c r="A85" s="97"/>
      <c r="B85" s="97"/>
      <c r="C85" s="100"/>
      <c r="D85" s="100"/>
      <c r="E85" s="100"/>
      <c r="F85" s="100"/>
      <c r="G85" s="101"/>
      <c r="H85" s="101"/>
    </row>
    <row r="86" spans="1:8" x14ac:dyDescent="0.25">
      <c r="A86" s="97"/>
      <c r="B86" s="97"/>
      <c r="C86" s="100"/>
      <c r="D86" s="100"/>
      <c r="E86" s="100"/>
      <c r="F86" s="100"/>
      <c r="G86" s="101"/>
      <c r="H86" s="101"/>
    </row>
    <row r="87" spans="1:8" ht="15.75" thickBot="1" x14ac:dyDescent="0.3">
      <c r="A87" s="97"/>
      <c r="B87" s="97"/>
      <c r="C87" s="100"/>
      <c r="D87" s="100"/>
      <c r="E87" s="100"/>
      <c r="F87" s="100"/>
      <c r="G87" s="101"/>
      <c r="H87" s="101"/>
    </row>
    <row r="88" spans="1:8" ht="16.5" thickTop="1" thickBot="1" x14ac:dyDescent="0.3">
      <c r="A88" s="103" t="s">
        <v>494</v>
      </c>
      <c r="B88" s="104"/>
      <c r="C88" s="104"/>
      <c r="D88" s="104"/>
      <c r="E88" s="104"/>
      <c r="F88" s="104"/>
      <c r="G88" s="104"/>
      <c r="H88" s="105"/>
    </row>
    <row r="89" spans="1:8" ht="15.75" thickTop="1" x14ac:dyDescent="0.25">
      <c r="A89" s="97"/>
      <c r="B89" s="106"/>
      <c r="C89" s="107" t="str">
        <f t="shared" ref="C89:H90" si="7">C5</f>
        <v>2023-2024</v>
      </c>
      <c r="D89" s="107" t="str">
        <f t="shared" si="7"/>
        <v>2023-2024</v>
      </c>
      <c r="E89" s="107" t="str">
        <f t="shared" si="7"/>
        <v>2024-2025</v>
      </c>
      <c r="F89" s="107" t="str">
        <f t="shared" si="7"/>
        <v>2024-2025</v>
      </c>
      <c r="G89" s="107" t="str">
        <f t="shared" si="7"/>
        <v>2024-2025</v>
      </c>
      <c r="H89" s="107" t="str">
        <f t="shared" si="7"/>
        <v>2025-26</v>
      </c>
    </row>
    <row r="90" spans="1:8" x14ac:dyDescent="0.25">
      <c r="A90" s="97"/>
      <c r="B90" s="106"/>
      <c r="C90" s="107" t="str">
        <f t="shared" si="7"/>
        <v>REVISED</v>
      </c>
      <c r="D90" s="107" t="str">
        <f t="shared" si="7"/>
        <v>ACTUAL</v>
      </c>
      <c r="E90" s="107" t="str">
        <f t="shared" si="7"/>
        <v>ADOPTED</v>
      </c>
      <c r="F90" s="107" t="str">
        <f t="shared" si="7"/>
        <v>ACTUAL</v>
      </c>
      <c r="G90" s="107" t="str">
        <f t="shared" si="7"/>
        <v>REVISED</v>
      </c>
      <c r="H90" s="107" t="str">
        <f t="shared" si="7"/>
        <v>PROPOSED</v>
      </c>
    </row>
    <row r="91" spans="1:8" ht="15.75" thickBot="1" x14ac:dyDescent="0.3">
      <c r="A91" s="97"/>
      <c r="B91" s="108" t="s">
        <v>495</v>
      </c>
      <c r="C91" s="109"/>
      <c r="D91" s="109"/>
      <c r="E91" s="109" t="str">
        <f>E7</f>
        <v>BUDGET</v>
      </c>
      <c r="F91" s="109" t="str">
        <f>F7</f>
        <v>SIX MONTHS</v>
      </c>
      <c r="G91" s="109" t="str">
        <f>G7</f>
        <v>BUDGET</v>
      </c>
      <c r="H91" s="109" t="str">
        <f>H7</f>
        <v>BUDGET</v>
      </c>
    </row>
    <row r="92" spans="1:8" ht="15.75" thickTop="1" x14ac:dyDescent="0.25">
      <c r="A92" s="97"/>
      <c r="B92" s="97" t="s">
        <v>496</v>
      </c>
      <c r="C92" s="100">
        <f>C17</f>
        <v>285973</v>
      </c>
      <c r="D92" s="100">
        <f t="shared" ref="D92:H92" si="8">D17</f>
        <v>264768.53000000003</v>
      </c>
      <c r="E92" s="100">
        <f t="shared" si="8"/>
        <v>318223</v>
      </c>
      <c r="F92" s="100">
        <f t="shared" si="8"/>
        <v>152181.13</v>
      </c>
      <c r="G92" s="100">
        <f t="shared" si="8"/>
        <v>317593</v>
      </c>
      <c r="H92" s="100">
        <f t="shared" si="8"/>
        <v>344994</v>
      </c>
    </row>
    <row r="93" spans="1:8" x14ac:dyDescent="0.25">
      <c r="A93" s="97"/>
      <c r="B93" s="97" t="s">
        <v>497</v>
      </c>
      <c r="C93" s="100">
        <f>C22</f>
        <v>4675</v>
      </c>
      <c r="D93" s="100">
        <f t="shared" ref="D93:H93" si="9">D22</f>
        <v>4059.4</v>
      </c>
      <c r="E93" s="100">
        <f t="shared" si="9"/>
        <v>4675</v>
      </c>
      <c r="F93" s="100">
        <f t="shared" si="9"/>
        <v>2144.81</v>
      </c>
      <c r="G93" s="100">
        <f t="shared" si="9"/>
        <v>4983</v>
      </c>
      <c r="H93" s="100">
        <f t="shared" si="9"/>
        <v>5127</v>
      </c>
    </row>
    <row r="94" spans="1:8" x14ac:dyDescent="0.25">
      <c r="A94" s="97"/>
      <c r="B94" s="97" t="s">
        <v>498</v>
      </c>
      <c r="C94" s="100">
        <f>C25</f>
        <v>8000</v>
      </c>
      <c r="D94" s="100">
        <f t="shared" ref="D94:H94" si="10">D25</f>
        <v>5866.22</v>
      </c>
      <c r="E94" s="100">
        <f t="shared" si="10"/>
        <v>10212</v>
      </c>
      <c r="F94" s="100">
        <f t="shared" si="10"/>
        <v>2656.7000000000003</v>
      </c>
      <c r="G94" s="100">
        <f t="shared" si="10"/>
        <v>10212</v>
      </c>
      <c r="H94" s="100">
        <f t="shared" si="10"/>
        <v>10678</v>
      </c>
    </row>
    <row r="95" spans="1:8" x14ac:dyDescent="0.25">
      <c r="A95" s="97"/>
      <c r="B95" s="97" t="s">
        <v>499</v>
      </c>
      <c r="C95" s="100">
        <f>C39</f>
        <v>63953</v>
      </c>
      <c r="D95" s="100">
        <f t="shared" ref="D95:H95" si="11">D39</f>
        <v>64168.88</v>
      </c>
      <c r="E95" s="100">
        <f t="shared" si="11"/>
        <v>64349</v>
      </c>
      <c r="F95" s="100">
        <f t="shared" si="11"/>
        <v>32495.199999999997</v>
      </c>
      <c r="G95" s="100">
        <f t="shared" si="11"/>
        <v>64349</v>
      </c>
      <c r="H95" s="100">
        <f t="shared" si="11"/>
        <v>64576</v>
      </c>
    </row>
    <row r="96" spans="1:8" x14ac:dyDescent="0.25">
      <c r="A96" s="97"/>
      <c r="B96" s="97" t="s">
        <v>500</v>
      </c>
      <c r="C96" s="100">
        <f>C41</f>
        <v>0</v>
      </c>
      <c r="D96" s="100">
        <f t="shared" ref="D96:H96" si="12">D41</f>
        <v>0</v>
      </c>
      <c r="E96" s="100">
        <f t="shared" si="12"/>
        <v>0</v>
      </c>
      <c r="F96" s="100">
        <f t="shared" si="12"/>
        <v>0</v>
      </c>
      <c r="G96" s="100">
        <f t="shared" si="12"/>
        <v>0</v>
      </c>
      <c r="H96" s="100">
        <f t="shared" si="12"/>
        <v>0</v>
      </c>
    </row>
    <row r="97" spans="1:8" ht="15.75" thickBot="1" x14ac:dyDescent="0.3">
      <c r="A97" s="97"/>
      <c r="B97" s="97" t="s">
        <v>501</v>
      </c>
      <c r="C97" s="100">
        <f>C45</f>
        <v>15000</v>
      </c>
      <c r="D97" s="100">
        <f t="shared" ref="D97:H97" si="13">D45</f>
        <v>0</v>
      </c>
      <c r="E97" s="100">
        <f t="shared" si="13"/>
        <v>0</v>
      </c>
      <c r="F97" s="100">
        <f t="shared" si="13"/>
        <v>0</v>
      </c>
      <c r="G97" s="100">
        <f t="shared" si="13"/>
        <v>0</v>
      </c>
      <c r="H97" s="100">
        <f t="shared" si="13"/>
        <v>0</v>
      </c>
    </row>
    <row r="98" spans="1:8" ht="16.5" thickTop="1" thickBot="1" x14ac:dyDescent="0.3">
      <c r="A98" s="97"/>
      <c r="B98" s="110" t="s">
        <v>31</v>
      </c>
      <c r="C98" s="111">
        <f t="shared" ref="C98:H98" si="14">SUM(C92:C97)</f>
        <v>377601</v>
      </c>
      <c r="D98" s="111">
        <f t="shared" si="14"/>
        <v>338863.03</v>
      </c>
      <c r="E98" s="111">
        <f t="shared" si="14"/>
        <v>397459</v>
      </c>
      <c r="F98" s="111">
        <f t="shared" si="14"/>
        <v>189477.84000000003</v>
      </c>
      <c r="G98" s="111">
        <f t="shared" si="14"/>
        <v>397137</v>
      </c>
      <c r="H98" s="111">
        <f t="shared" si="14"/>
        <v>425375</v>
      </c>
    </row>
    <row r="99" spans="1:8" ht="16.5" thickTop="1" thickBot="1" x14ac:dyDescent="0.3">
      <c r="A99" s="97"/>
      <c r="B99" s="97"/>
      <c r="C99" s="100"/>
      <c r="D99" s="100"/>
      <c r="E99" s="100"/>
      <c r="F99" s="100"/>
      <c r="G99" s="101"/>
      <c r="H99" s="101"/>
    </row>
    <row r="100" spans="1:8" ht="16.5" thickTop="1" thickBot="1" x14ac:dyDescent="0.3">
      <c r="A100" s="103" t="s">
        <v>502</v>
      </c>
      <c r="B100" s="104"/>
      <c r="C100" s="104"/>
      <c r="D100" s="104"/>
      <c r="E100" s="104"/>
      <c r="F100" s="104"/>
      <c r="G100" s="104"/>
      <c r="H100" s="105"/>
    </row>
    <row r="101" spans="1:8" ht="15.75" thickTop="1" x14ac:dyDescent="0.25">
      <c r="A101" s="97"/>
      <c r="B101" s="112"/>
      <c r="C101" s="107"/>
      <c r="D101" s="107" t="s">
        <v>472</v>
      </c>
      <c r="E101" s="107" t="s">
        <v>472</v>
      </c>
      <c r="F101" s="107" t="s">
        <v>472</v>
      </c>
      <c r="G101" s="113" t="s">
        <v>503</v>
      </c>
      <c r="H101" s="113" t="s">
        <v>474</v>
      </c>
    </row>
    <row r="102" spans="1:8" ht="15.75" thickBot="1" x14ac:dyDescent="0.3">
      <c r="A102" s="97"/>
      <c r="B102" s="114"/>
      <c r="C102" s="115"/>
      <c r="D102" s="116">
        <f>'[3]60-19-10'!D57</f>
        <v>2022</v>
      </c>
      <c r="E102" s="116">
        <f>'[3]60-19-10'!E57</f>
        <v>2023</v>
      </c>
      <c r="F102" s="116">
        <f>'[3]60-19-10'!F57</f>
        <v>2024</v>
      </c>
      <c r="G102" s="116">
        <f>'[3]60-19-10'!G57</f>
        <v>2025</v>
      </c>
      <c r="H102" s="116">
        <f>'[3]60-19-10'!H57</f>
        <v>2026</v>
      </c>
    </row>
    <row r="103" spans="1:8" ht="15.75" thickTop="1" x14ac:dyDescent="0.25">
      <c r="A103" s="97"/>
      <c r="B103" s="97" t="s">
        <v>504</v>
      </c>
      <c r="C103" s="100"/>
      <c r="D103" s="100">
        <f>'[3]60-19-10'!D59</f>
        <v>26</v>
      </c>
      <c r="E103" s="100">
        <f>'[3]60-19-10'!E59</f>
        <v>26</v>
      </c>
      <c r="F103" s="100">
        <f>'[3]60-19-10'!F59</f>
        <v>26</v>
      </c>
      <c r="G103" s="100">
        <f>'[3]60-19-10'!G59</f>
        <v>26</v>
      </c>
      <c r="H103" s="100">
        <f>'[3]60-19-10'!H59</f>
        <v>26</v>
      </c>
    </row>
    <row r="104" spans="1:8" ht="15.75" thickBot="1" x14ac:dyDescent="0.3">
      <c r="A104" s="97"/>
      <c r="B104" s="95"/>
      <c r="C104" s="117"/>
      <c r="D104" s="117"/>
      <c r="E104" s="117"/>
      <c r="F104" s="118"/>
      <c r="G104" s="118"/>
      <c r="H104" s="118"/>
    </row>
    <row r="105" spans="1:8" ht="16.5" thickTop="1" thickBot="1" x14ac:dyDescent="0.3">
      <c r="A105" s="103" t="s">
        <v>505</v>
      </c>
      <c r="B105" s="104"/>
      <c r="C105" s="104"/>
      <c r="D105" s="104"/>
      <c r="E105" s="104"/>
      <c r="F105" s="104"/>
      <c r="G105" s="104"/>
      <c r="H105" s="105"/>
    </row>
    <row r="106" spans="1:8" ht="15.75" thickTop="1" x14ac:dyDescent="0.25">
      <c r="A106" s="97"/>
      <c r="B106" s="112"/>
      <c r="C106" s="107"/>
      <c r="D106" s="107" t="s">
        <v>472</v>
      </c>
      <c r="E106" s="107" t="s">
        <v>472</v>
      </c>
      <c r="F106" s="107" t="s">
        <v>472</v>
      </c>
      <c r="G106" s="113" t="s">
        <v>503</v>
      </c>
      <c r="H106" s="113" t="str">
        <f>H90</f>
        <v>PROPOSED</v>
      </c>
    </row>
    <row r="107" spans="1:8" ht="15.75" thickBot="1" x14ac:dyDescent="0.3">
      <c r="A107" s="97"/>
      <c r="B107" s="108" t="s">
        <v>506</v>
      </c>
      <c r="C107" s="115"/>
      <c r="D107" s="116">
        <f>D102</f>
        <v>2022</v>
      </c>
      <c r="E107" s="116">
        <f t="shared" ref="E107:H107" si="15">E102</f>
        <v>2023</v>
      </c>
      <c r="F107" s="116">
        <f t="shared" si="15"/>
        <v>2024</v>
      </c>
      <c r="G107" s="116">
        <f t="shared" si="15"/>
        <v>2025</v>
      </c>
      <c r="H107" s="116">
        <f t="shared" si="15"/>
        <v>2026</v>
      </c>
    </row>
    <row r="108" spans="1:8" ht="15.75" thickTop="1" x14ac:dyDescent="0.25">
      <c r="A108" s="97"/>
      <c r="B108" s="119" t="str">
        <f>'[3]60-19-10'!B65</f>
        <v>WATER ADMINISTRATION</v>
      </c>
      <c r="C108" s="119"/>
      <c r="D108" s="119"/>
      <c r="E108" s="119"/>
      <c r="F108" s="119"/>
      <c r="G108" s="119"/>
      <c r="H108" s="119"/>
    </row>
    <row r="109" spans="1:8" x14ac:dyDescent="0.25">
      <c r="A109" s="97"/>
      <c r="B109" s="119" t="str">
        <f>'[3]60-19-10'!B66</f>
        <v>PUBLIC SERVICES DIRECTOR</v>
      </c>
      <c r="C109" s="97"/>
      <c r="D109" s="119">
        <f>'[3]60-19-10'!D66</f>
        <v>1</v>
      </c>
      <c r="E109" s="119">
        <f>'[3]60-19-10'!E66</f>
        <v>1</v>
      </c>
      <c r="F109" s="119">
        <f>'[3]60-19-10'!F66</f>
        <v>1</v>
      </c>
      <c r="G109" s="119">
        <f>'[3]60-19-10'!G66</f>
        <v>1</v>
      </c>
      <c r="H109" s="119">
        <f>'[3]60-19-10'!H66</f>
        <v>1</v>
      </c>
    </row>
    <row r="110" spans="1:8" x14ac:dyDescent="0.25">
      <c r="A110" s="97"/>
      <c r="B110" s="119" t="str">
        <f>'[3]60-19-10'!B67</f>
        <v>SECRETARY</v>
      </c>
      <c r="C110" s="97"/>
      <c r="D110" s="119">
        <f>'[3]60-19-10'!D67</f>
        <v>1</v>
      </c>
      <c r="E110" s="119">
        <f>'[3]60-19-10'!E67</f>
        <v>1</v>
      </c>
      <c r="F110" s="119">
        <f>'[3]60-19-10'!F67</f>
        <v>1</v>
      </c>
      <c r="G110" s="119">
        <f>'[3]60-19-10'!G67</f>
        <v>1</v>
      </c>
      <c r="H110" s="119">
        <f>'[3]60-19-10'!H67</f>
        <v>1</v>
      </c>
    </row>
    <row r="111" spans="1:8" x14ac:dyDescent="0.25">
      <c r="A111" s="97"/>
      <c r="B111" s="120" t="str">
        <f>'[3]60-19-10'!B68</f>
        <v>PROJECTS INSPECTOR</v>
      </c>
      <c r="C111" s="147"/>
      <c r="D111" s="120">
        <f>'[3]60-19-10'!D68</f>
        <v>1</v>
      </c>
      <c r="E111" s="120">
        <f>'[3]60-19-10'!E68</f>
        <v>1</v>
      </c>
      <c r="F111" s="120">
        <f>'[3]60-19-10'!F68</f>
        <v>1</v>
      </c>
      <c r="G111" s="120">
        <f>'[3]60-19-10'!G68</f>
        <v>1</v>
      </c>
      <c r="H111" s="120">
        <f>'[3]60-19-10'!H68</f>
        <v>1</v>
      </c>
    </row>
    <row r="112" spans="1:8" x14ac:dyDescent="0.25">
      <c r="A112" s="97"/>
      <c r="B112" s="119" t="str">
        <f>'[3]60-19-10'!B69</f>
        <v>TOTAL WATER ADMINISTRATION</v>
      </c>
      <c r="C112" s="97"/>
      <c r="D112" s="119">
        <f>SUM(D109:D111)</f>
        <v>3</v>
      </c>
      <c r="E112" s="119">
        <f>SUM(E109:E111)</f>
        <v>3</v>
      </c>
      <c r="F112" s="119">
        <f>SUM(F109:F111)</f>
        <v>3</v>
      </c>
      <c r="G112" s="119">
        <f>SUM(G109:G111)</f>
        <v>3</v>
      </c>
      <c r="H112" s="119">
        <f>SUM(H109:H111)</f>
        <v>3</v>
      </c>
    </row>
    <row r="113" spans="1:8" x14ac:dyDescent="0.25">
      <c r="A113" s="97"/>
      <c r="B113" s="97"/>
      <c r="C113" s="97"/>
      <c r="D113" s="97"/>
      <c r="E113" s="97"/>
      <c r="F113" s="97"/>
      <c r="G113" s="97"/>
      <c r="H113" s="97"/>
    </row>
  </sheetData>
  <mergeCells count="3">
    <mergeCell ref="A1:H1"/>
    <mergeCell ref="A2:H2"/>
    <mergeCell ref="A3:H3"/>
  </mergeCells>
  <pageMargins left="0.7" right="0.7" top="0.75" bottom="0.75" header="0.3" footer="0.3"/>
  <pageSetup scale="76" orientation="portrait" r:id="rId1"/>
  <rowBreaks count="1" manualBreakCount="1">
    <brk id="61" max="16383" man="1"/>
  </row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163A-0990-4543-9D1A-14071638E5EA}">
  <dimension ref="A1:M29"/>
  <sheetViews>
    <sheetView workbookViewId="0">
      <selection activeCell="L35" sqref="L35"/>
    </sheetView>
  </sheetViews>
  <sheetFormatPr defaultColWidth="9.140625" defaultRowHeight="11.25" x14ac:dyDescent="0.2"/>
  <cols>
    <col min="1" max="1" width="13.28515625" style="97" customWidth="1"/>
    <col min="2" max="2" width="28.28515625" style="97" customWidth="1"/>
    <col min="3" max="4" width="10.7109375" style="119" hidden="1" customWidth="1"/>
    <col min="5" max="7" width="10.7109375" style="119" bestFit="1" customWidth="1"/>
    <col min="8" max="8" width="12.7109375" style="119" bestFit="1" customWidth="1"/>
    <col min="9" max="9" width="10.28515625" style="119" bestFit="1" customWidth="1"/>
    <col min="10" max="10" width="11.42578125" style="119" bestFit="1" customWidth="1"/>
    <col min="11" max="11" width="10.28515625" style="97" bestFit="1" customWidth="1"/>
    <col min="12" max="12" width="11.42578125" style="97" bestFit="1" customWidth="1"/>
    <col min="13" max="16384" width="9.140625" style="97"/>
  </cols>
  <sheetData>
    <row r="1" spans="1:13" x14ac:dyDescent="0.2">
      <c r="A1" s="283" t="s">
        <v>0</v>
      </c>
      <c r="B1" s="283"/>
      <c r="C1" s="284"/>
      <c r="D1" s="284"/>
      <c r="E1" s="284"/>
      <c r="F1" s="284"/>
      <c r="G1" s="284"/>
      <c r="H1" s="284"/>
      <c r="I1" s="284"/>
      <c r="J1" s="284"/>
    </row>
    <row r="2" spans="1:13" x14ac:dyDescent="0.2">
      <c r="A2" s="284" t="str">
        <f>'[20]10-10-21'!A2</f>
        <v>BUDGET 2025-2026</v>
      </c>
      <c r="B2" s="283"/>
      <c r="C2" s="284"/>
      <c r="D2" s="284"/>
      <c r="E2" s="284"/>
      <c r="F2" s="284"/>
      <c r="G2" s="284"/>
      <c r="H2" s="284"/>
      <c r="I2" s="284"/>
      <c r="J2" s="284"/>
    </row>
    <row r="3" spans="1:13" x14ac:dyDescent="0.2">
      <c r="A3" s="283" t="s">
        <v>1296</v>
      </c>
      <c r="B3" s="283"/>
      <c r="C3" s="284"/>
      <c r="D3" s="284"/>
      <c r="E3" s="284"/>
      <c r="F3" s="284"/>
      <c r="G3" s="284"/>
      <c r="H3" s="284"/>
      <c r="I3" s="284"/>
      <c r="J3" s="284"/>
    </row>
    <row r="4" spans="1:13" x14ac:dyDescent="0.2">
      <c r="A4" s="285"/>
      <c r="B4" s="285"/>
      <c r="C4" s="286"/>
      <c r="D4" s="286"/>
      <c r="E4" s="286"/>
      <c r="F4" s="286"/>
      <c r="G4" s="286"/>
      <c r="H4" s="286"/>
      <c r="I4" s="286"/>
      <c r="J4" s="286"/>
    </row>
    <row r="5" spans="1:13" x14ac:dyDescent="0.2">
      <c r="A5" s="199" t="s">
        <v>2</v>
      </c>
      <c r="B5" s="199" t="s">
        <v>3</v>
      </c>
      <c r="C5" s="265" t="str">
        <f>'[20]10-10-21'!C5</f>
        <v>2022-23</v>
      </c>
      <c r="D5" s="265" t="str">
        <f>'[20]10-10-21'!D5</f>
        <v>2022-23</v>
      </c>
      <c r="E5" s="265" t="str">
        <f>[5]Sheet1!F2</f>
        <v>2023-24</v>
      </c>
      <c r="F5" s="265" t="str">
        <f>[5]Sheet1!G2</f>
        <v>2023-24</v>
      </c>
      <c r="G5" s="265" t="str">
        <f>[5]Sheet1!H2</f>
        <v>2024-25</v>
      </c>
      <c r="H5" s="265" t="str">
        <f>[5]Sheet1!I2</f>
        <v>2024-25</v>
      </c>
      <c r="I5" s="265" t="str">
        <f>[5]Sheet1!J2</f>
        <v>2024-25</v>
      </c>
      <c r="J5" s="265" t="str">
        <f>[5]Sheet1!K2</f>
        <v>2025-26</v>
      </c>
      <c r="K5" s="266"/>
      <c r="L5" s="266"/>
      <c r="M5" s="285"/>
    </row>
    <row r="6" spans="1:13" x14ac:dyDescent="0.2">
      <c r="A6" s="199" t="s">
        <v>4</v>
      </c>
      <c r="B6" s="199"/>
      <c r="C6" s="265" t="str">
        <f>'[20]10-10-21'!C6</f>
        <v>REVISED</v>
      </c>
      <c r="D6" s="265" t="s">
        <v>472</v>
      </c>
      <c r="E6" s="265" t="str">
        <f>[5]Sheet1!F3</f>
        <v>REVISED</v>
      </c>
      <c r="F6" s="265" t="str">
        <f>[5]Sheet1!G3</f>
        <v>ACTUAL</v>
      </c>
      <c r="G6" s="265" t="str">
        <f>[5]Sheet1!H3</f>
        <v>ADOPTED</v>
      </c>
      <c r="H6" s="265" t="str">
        <f>[5]Sheet1!I3</f>
        <v>ACTUAL</v>
      </c>
      <c r="I6" s="265" t="str">
        <f>[5]Sheet1!J3</f>
        <v xml:space="preserve"> REVISED </v>
      </c>
      <c r="J6" s="265" t="str">
        <f>[5]Sheet1!K3</f>
        <v>PROPOSED</v>
      </c>
      <c r="K6" s="266"/>
      <c r="L6" s="266"/>
      <c r="M6" s="285"/>
    </row>
    <row r="7" spans="1:13" ht="12" thickBot="1" x14ac:dyDescent="0.25">
      <c r="A7" s="226" t="s">
        <v>5</v>
      </c>
      <c r="B7" s="226"/>
      <c r="C7" s="226" t="str">
        <f>'[20]10-10-21'!C7</f>
        <v xml:space="preserve"> BUDGET</v>
      </c>
      <c r="D7" s="287" t="s">
        <v>1050</v>
      </c>
      <c r="E7" s="287" t="str">
        <f>[5]Sheet1!F4</f>
        <v xml:space="preserve"> BUDGET</v>
      </c>
      <c r="F7" s="287"/>
      <c r="G7" s="287" t="str">
        <f>[5]Sheet1!H4</f>
        <v xml:space="preserve"> BUDGET</v>
      </c>
      <c r="H7" s="287" t="str">
        <f>[5]Sheet1!I4</f>
        <v>SIX MONTHS</v>
      </c>
      <c r="I7" s="287" t="str">
        <f>[5]Sheet1!J4</f>
        <v xml:space="preserve"> BUDGET</v>
      </c>
      <c r="J7" s="287" t="str">
        <f>[5]Sheet1!K4</f>
        <v xml:space="preserve"> BUDGET</v>
      </c>
      <c r="K7" s="266"/>
      <c r="L7" s="266"/>
      <c r="M7" s="285"/>
    </row>
    <row r="8" spans="1:13" ht="12" thickTop="1" x14ac:dyDescent="0.2">
      <c r="B8" s="97" t="s">
        <v>39</v>
      </c>
      <c r="C8" s="119">
        <f>'[20]10-10-21'!C8</f>
        <v>22323</v>
      </c>
      <c r="D8" s="119">
        <f>'[20]10-10-21'!D8</f>
        <v>22323</v>
      </c>
      <c r="E8" s="119">
        <f>'[20]10-10-21'!E8</f>
        <v>24946</v>
      </c>
      <c r="F8" s="119">
        <f>'[20]10-10-21'!F8</f>
        <v>24946</v>
      </c>
      <c r="G8" s="119">
        <f>'[20]10-10-21'!G8</f>
        <v>25693.239999999998</v>
      </c>
      <c r="H8" s="119">
        <f>'[20]10-10-21'!H8</f>
        <v>25693.239999999998</v>
      </c>
      <c r="I8" s="119">
        <f>'[20]10-10-21'!I8</f>
        <v>25693.239999999998</v>
      </c>
      <c r="J8" s="119">
        <f>'[20]10-10-21'!J8</f>
        <v>23213.239999999998</v>
      </c>
    </row>
    <row r="9" spans="1:13" x14ac:dyDescent="0.2">
      <c r="A9" s="97" t="s">
        <v>40</v>
      </c>
    </row>
    <row r="10" spans="1:13" x14ac:dyDescent="0.2">
      <c r="A10" s="119" t="str">
        <f>'[20]10-10-21'!A9</f>
        <v>201-00-00-40510</v>
      </c>
      <c r="B10" s="119" t="str">
        <f>'[20]10-10-21'!B9</f>
        <v xml:space="preserve"> JUVENILE CASE MANAGE </v>
      </c>
      <c r="C10" s="119">
        <f>'[20]10-10-21'!C9</f>
        <v>9000</v>
      </c>
      <c r="D10" s="119">
        <f>'[20]10-10-21'!D9</f>
        <v>12740.6</v>
      </c>
      <c r="E10" s="119">
        <f>'[20]10-10-21'!E9</f>
        <v>10000</v>
      </c>
      <c r="F10" s="119">
        <f>'[20]10-10-21'!F9</f>
        <v>12811.07</v>
      </c>
      <c r="G10" s="119">
        <f>'[20]10-10-21'!G9</f>
        <v>10000</v>
      </c>
      <c r="H10" s="119">
        <f>'[20]10-10-21'!H9</f>
        <v>6521.49</v>
      </c>
      <c r="I10" s="119">
        <f>'[20]10-10-21'!I9</f>
        <v>10800</v>
      </c>
      <c r="J10" s="119">
        <f>'[20]10-10-21'!J9</f>
        <v>10000</v>
      </c>
    </row>
    <row r="11" spans="1:13" x14ac:dyDescent="0.2">
      <c r="A11" s="119" t="str">
        <f>'[20]10-10-21'!A10</f>
        <v>201-00-00-40511</v>
      </c>
      <c r="B11" s="119" t="str">
        <f>'[20]10-10-21'!B10</f>
        <v xml:space="preserve"> TRUANT PREV AND DIVE </v>
      </c>
      <c r="C11" s="119">
        <f>'[20]10-10-21'!C10</f>
        <v>230</v>
      </c>
      <c r="D11" s="119">
        <f>'[20]10-10-21'!D10</f>
        <v>152.30000000000001</v>
      </c>
      <c r="E11" s="119">
        <f>'[20]10-10-21'!E10</f>
        <v>230</v>
      </c>
      <c r="F11" s="119">
        <f>'[20]10-10-21'!F10</f>
        <v>52.28</v>
      </c>
      <c r="G11" s="119">
        <f>'[20]10-10-21'!G10</f>
        <v>200</v>
      </c>
      <c r="H11" s="119">
        <f>'[20]10-10-21'!H10</f>
        <v>17.559999999999999</v>
      </c>
      <c r="I11" s="119">
        <f>'[20]10-10-21'!I10</f>
        <v>24</v>
      </c>
      <c r="J11" s="119">
        <f>'[20]10-10-21'!J10</f>
        <v>25</v>
      </c>
    </row>
    <row r="12" spans="1:13" x14ac:dyDescent="0.2">
      <c r="A12" s="119" t="str">
        <f>'[20]10-10-21'!A11</f>
        <v>201-00-00-40710</v>
      </c>
      <c r="B12" s="119" t="str">
        <f>'[20]10-10-21'!B11</f>
        <v xml:space="preserve"> INTEREST             </v>
      </c>
      <c r="C12" s="119">
        <f>'[20]10-10-21'!C11</f>
        <v>68</v>
      </c>
      <c r="D12" s="119">
        <f>'[20]10-10-21'!D11</f>
        <v>218.42</v>
      </c>
      <c r="E12" s="119">
        <f>'[20]10-10-21'!E11</f>
        <v>0</v>
      </c>
      <c r="F12" s="119">
        <f>'[20]10-10-21'!F11</f>
        <v>1623.18</v>
      </c>
      <c r="G12" s="119">
        <f>'[20]10-10-21'!G11</f>
        <v>0</v>
      </c>
      <c r="H12" s="119">
        <f>'[20]10-10-21'!H11</f>
        <v>618.58000000000004</v>
      </c>
      <c r="I12" s="119">
        <f>'[20]10-10-21'!I11</f>
        <v>970</v>
      </c>
      <c r="J12" s="119">
        <f>'[20]10-10-21'!J11</f>
        <v>500</v>
      </c>
    </row>
    <row r="13" spans="1:13" ht="12" thickBot="1" x14ac:dyDescent="0.25">
      <c r="A13" s="288"/>
      <c r="B13" s="288" t="s">
        <v>580</v>
      </c>
      <c r="C13" s="289">
        <f t="shared" ref="C13:J13" si="0">SUM(C10:C12)</f>
        <v>9298</v>
      </c>
      <c r="D13" s="289">
        <f t="shared" si="0"/>
        <v>13111.32</v>
      </c>
      <c r="E13" s="289">
        <f t="shared" si="0"/>
        <v>10230</v>
      </c>
      <c r="F13" s="289">
        <f t="shared" si="0"/>
        <v>14486.53</v>
      </c>
      <c r="G13" s="289">
        <f t="shared" si="0"/>
        <v>10200</v>
      </c>
      <c r="H13" s="289">
        <f t="shared" si="0"/>
        <v>7157.63</v>
      </c>
      <c r="I13" s="289">
        <f t="shared" si="0"/>
        <v>11794</v>
      </c>
      <c r="J13" s="289">
        <f t="shared" si="0"/>
        <v>10525</v>
      </c>
    </row>
    <row r="14" spans="1:13" ht="12.75" thickTop="1" thickBot="1" x14ac:dyDescent="0.25">
      <c r="A14" s="110"/>
      <c r="B14" s="110" t="s">
        <v>1200</v>
      </c>
      <c r="C14" s="214">
        <f t="shared" ref="C14:J14" si="1">C13+C8</f>
        <v>31621</v>
      </c>
      <c r="D14" s="214">
        <f t="shared" si="1"/>
        <v>35434.32</v>
      </c>
      <c r="E14" s="214">
        <f t="shared" si="1"/>
        <v>35176</v>
      </c>
      <c r="F14" s="214">
        <f t="shared" si="1"/>
        <v>39432.53</v>
      </c>
      <c r="G14" s="214">
        <f t="shared" si="1"/>
        <v>35893.24</v>
      </c>
      <c r="H14" s="214">
        <f t="shared" si="1"/>
        <v>32850.869999999995</v>
      </c>
      <c r="I14" s="214">
        <f t="shared" si="1"/>
        <v>37487.24</v>
      </c>
      <c r="J14" s="214">
        <f t="shared" si="1"/>
        <v>33738.239999999998</v>
      </c>
    </row>
    <row r="15" spans="1:13" ht="12" thickTop="1" x14ac:dyDescent="0.2">
      <c r="A15" s="97" t="s">
        <v>34</v>
      </c>
    </row>
    <row r="16" spans="1:13" x14ac:dyDescent="0.2">
      <c r="A16" s="213" t="str">
        <f>'[20]10-10-21'!A15</f>
        <v>201-15-10-54402</v>
      </c>
      <c r="B16" s="213" t="str">
        <f>'[20]10-10-21'!B15</f>
        <v xml:space="preserve"> DUES AND MEMBERSHIPS </v>
      </c>
      <c r="C16" s="119">
        <f>'[20]10-10-21'!C15</f>
        <v>200</v>
      </c>
      <c r="D16" s="119">
        <f>'[20]10-10-21'!D15</f>
        <v>0</v>
      </c>
      <c r="E16" s="119">
        <f>'[20]10-10-21'!E15</f>
        <v>200</v>
      </c>
      <c r="F16" s="119">
        <f>'[20]10-10-21'!F15</f>
        <v>0</v>
      </c>
      <c r="G16" s="119">
        <f>'[20]10-10-21'!G15</f>
        <v>200</v>
      </c>
      <c r="H16" s="119">
        <f>'[20]10-10-21'!H15</f>
        <v>0</v>
      </c>
      <c r="I16" s="119">
        <f>'[20]10-10-21'!I15</f>
        <v>200</v>
      </c>
      <c r="J16" s="119">
        <f>'[20]10-10-21'!J15</f>
        <v>1200</v>
      </c>
    </row>
    <row r="17" spans="1:10" x14ac:dyDescent="0.2">
      <c r="A17" s="213" t="str">
        <f>'[20]10-10-21'!A16</f>
        <v>201-15-10-54406</v>
      </c>
      <c r="B17" s="213" t="str">
        <f>'[20]10-10-21'!B16</f>
        <v xml:space="preserve"> TRAINING             </v>
      </c>
      <c r="C17" s="119">
        <f>'[20]10-10-21'!C16</f>
        <v>800</v>
      </c>
      <c r="D17" s="119">
        <f>'[20]10-10-21'!D16</f>
        <v>0</v>
      </c>
      <c r="E17" s="119">
        <f>'[20]10-10-21'!E16</f>
        <v>1000</v>
      </c>
      <c r="F17" s="119">
        <f>'[20]10-10-21'!F16</f>
        <v>739.29</v>
      </c>
      <c r="G17" s="119">
        <f>'[20]10-10-21'!G16</f>
        <v>1000</v>
      </c>
      <c r="H17" s="119">
        <f>'[20]10-10-21'!H16</f>
        <v>560.66</v>
      </c>
      <c r="I17" s="119">
        <f>'[20]10-10-21'!I16</f>
        <v>1074</v>
      </c>
      <c r="J17" s="119">
        <f>'[20]10-10-21'!J16</f>
        <v>1100</v>
      </c>
    </row>
    <row r="18" spans="1:10" x14ac:dyDescent="0.2">
      <c r="A18" s="290"/>
      <c r="B18" s="290" t="str">
        <f>'[20]10-10-21'!B17</f>
        <v xml:space="preserve"> SUBTOTAL DUES/TRAINING</v>
      </c>
      <c r="C18" s="216">
        <f>'[20]10-10-21'!C17</f>
        <v>1000</v>
      </c>
      <c r="D18" s="216">
        <f>'[20]10-10-21'!D17</f>
        <v>0</v>
      </c>
      <c r="E18" s="216">
        <f>'[20]10-10-21'!E17</f>
        <v>1200</v>
      </c>
      <c r="F18" s="216">
        <f>'[20]10-10-21'!F17</f>
        <v>739.29</v>
      </c>
      <c r="G18" s="216">
        <f>'[20]10-10-21'!G17</f>
        <v>1200</v>
      </c>
      <c r="H18" s="216">
        <f>'[20]10-10-21'!H17</f>
        <v>560.66</v>
      </c>
      <c r="I18" s="216">
        <f>'[20]10-10-21'!I17</f>
        <v>1274</v>
      </c>
      <c r="J18" s="216">
        <f>J16+J17</f>
        <v>2300</v>
      </c>
    </row>
    <row r="19" spans="1:10" x14ac:dyDescent="0.2">
      <c r="A19" s="119" t="str">
        <f>'[20]10-10-21'!A18</f>
        <v>201-70-99-57101</v>
      </c>
      <c r="B19" s="119" t="str">
        <f>'[20]10-10-21'!B18</f>
        <v xml:space="preserve"> TRANSFER TO GENERAL  </v>
      </c>
      <c r="C19" s="119">
        <f>'[20]10-10-21'!C19</f>
        <v>13000</v>
      </c>
      <c r="D19" s="119">
        <f>'[20]10-10-21'!D19</f>
        <v>13000</v>
      </c>
      <c r="E19" s="119">
        <v>13000</v>
      </c>
      <c r="F19" s="119">
        <f>'[20]10-10-21'!F19</f>
        <v>13000</v>
      </c>
      <c r="G19" s="119">
        <v>13000</v>
      </c>
      <c r="H19" s="119">
        <f>'[20]10-10-21'!H19</f>
        <v>0</v>
      </c>
      <c r="I19" s="119">
        <f>'[20]10-10-21'!I19</f>
        <v>13000</v>
      </c>
      <c r="J19" s="119">
        <f>'[20]10-10-21'!J19</f>
        <v>13000</v>
      </c>
    </row>
    <row r="20" spans="1:10" ht="12" thickBot="1" x14ac:dyDescent="0.25">
      <c r="A20" s="291"/>
      <c r="B20" s="291" t="str">
        <f>'[20]10-10-21'!B19</f>
        <v xml:space="preserve"> SUBTOTAL TRANSFERS</v>
      </c>
      <c r="C20" s="289">
        <f>C19</f>
        <v>13000</v>
      </c>
      <c r="D20" s="289">
        <f t="shared" ref="D20:J20" si="2">D19</f>
        <v>13000</v>
      </c>
      <c r="E20" s="289">
        <f t="shared" si="2"/>
        <v>13000</v>
      </c>
      <c r="F20" s="289">
        <f t="shared" si="2"/>
        <v>13000</v>
      </c>
      <c r="G20" s="289">
        <f t="shared" si="2"/>
        <v>13000</v>
      </c>
      <c r="H20" s="289">
        <f t="shared" si="2"/>
        <v>0</v>
      </c>
      <c r="I20" s="289">
        <f t="shared" si="2"/>
        <v>13000</v>
      </c>
      <c r="J20" s="289">
        <f t="shared" si="2"/>
        <v>13000</v>
      </c>
    </row>
    <row r="21" spans="1:10" ht="12.75" thickTop="1" thickBot="1" x14ac:dyDescent="0.25">
      <c r="A21" s="110"/>
      <c r="B21" s="110" t="s">
        <v>1247</v>
      </c>
      <c r="C21" s="214">
        <f>C17+C20</f>
        <v>13800</v>
      </c>
      <c r="D21" s="214">
        <f>D17+D20</f>
        <v>13000</v>
      </c>
      <c r="E21" s="214">
        <f t="shared" ref="E21:J21" si="3">E18+E20</f>
        <v>14200</v>
      </c>
      <c r="F21" s="214">
        <f t="shared" si="3"/>
        <v>13739.29</v>
      </c>
      <c r="G21" s="214">
        <f t="shared" si="3"/>
        <v>14200</v>
      </c>
      <c r="H21" s="214">
        <f t="shared" si="3"/>
        <v>560.66</v>
      </c>
      <c r="I21" s="214">
        <f t="shared" si="3"/>
        <v>14274</v>
      </c>
      <c r="J21" s="214">
        <f t="shared" si="3"/>
        <v>15300</v>
      </c>
    </row>
    <row r="22" spans="1:10" ht="12" thickTop="1" x14ac:dyDescent="0.2"/>
    <row r="23" spans="1:10" x14ac:dyDescent="0.2">
      <c r="B23" s="97" t="s">
        <v>546</v>
      </c>
      <c r="C23" s="119">
        <f t="shared" ref="C23:J23" si="4">C14-C21</f>
        <v>17821</v>
      </c>
      <c r="D23" s="119">
        <f t="shared" si="4"/>
        <v>22434.32</v>
      </c>
      <c r="E23" s="119">
        <f t="shared" si="4"/>
        <v>20976</v>
      </c>
      <c r="F23" s="119">
        <f t="shared" si="4"/>
        <v>25693.239999999998</v>
      </c>
      <c r="G23" s="119">
        <f t="shared" si="4"/>
        <v>21693.239999999998</v>
      </c>
      <c r="H23" s="119">
        <f t="shared" si="4"/>
        <v>32290.209999999995</v>
      </c>
      <c r="I23" s="119">
        <f t="shared" si="4"/>
        <v>23213.239999999998</v>
      </c>
      <c r="J23" s="119">
        <f t="shared" si="4"/>
        <v>18438.239999999998</v>
      </c>
    </row>
    <row r="25" spans="1:10" x14ac:dyDescent="0.2">
      <c r="B25" s="97" t="s">
        <v>1297</v>
      </c>
      <c r="C25" s="119">
        <f t="shared" ref="C25:J25" si="5">C23-C8</f>
        <v>-4502</v>
      </c>
      <c r="D25" s="119">
        <f t="shared" si="5"/>
        <v>111.31999999999971</v>
      </c>
      <c r="E25" s="119">
        <f t="shared" si="5"/>
        <v>-3970</v>
      </c>
      <c r="F25" s="119">
        <f t="shared" si="5"/>
        <v>747.23999999999796</v>
      </c>
      <c r="G25" s="119">
        <f t="shared" si="5"/>
        <v>-4000</v>
      </c>
      <c r="H25" s="119">
        <f t="shared" si="5"/>
        <v>6596.9699999999975</v>
      </c>
      <c r="I25" s="119">
        <f t="shared" si="5"/>
        <v>-2480</v>
      </c>
      <c r="J25" s="119">
        <f t="shared" si="5"/>
        <v>-4775</v>
      </c>
    </row>
    <row r="28" spans="1:10" x14ac:dyDescent="0.2">
      <c r="B28" s="97" t="s">
        <v>1298</v>
      </c>
    </row>
    <row r="29" spans="1:10" x14ac:dyDescent="0.2">
      <c r="B29" s="97" t="s">
        <v>1299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83B61-5A32-4158-BB1F-270473944D75}">
  <dimension ref="A1:V59"/>
  <sheetViews>
    <sheetView workbookViewId="0">
      <selection activeCell="S18" sqref="S18"/>
    </sheetView>
  </sheetViews>
  <sheetFormatPr defaultRowHeight="15" x14ac:dyDescent="0.25"/>
  <cols>
    <col min="1" max="1" width="12.7109375" style="95" customWidth="1"/>
    <col min="2" max="2" width="33.140625" style="95" customWidth="1"/>
    <col min="3" max="3" width="8.28515625" style="117" hidden="1" customWidth="1"/>
    <col min="4" max="4" width="1.7109375" style="117" hidden="1" customWidth="1"/>
    <col min="5" max="6" width="8.28515625" style="117" bestFit="1" customWidth="1"/>
    <col min="7" max="7" width="8.7109375" style="118" bestFit="1" customWidth="1"/>
    <col min="8" max="8" width="11.28515625" style="118" bestFit="1" customWidth="1"/>
    <col min="9" max="9" width="8.7109375" style="118" bestFit="1" customWidth="1"/>
    <col min="10" max="10" width="10.28515625" style="118" bestFit="1" customWidth="1"/>
    <col min="11" max="11" width="0" hidden="1" customWidth="1"/>
    <col min="12" max="12" width="33.28515625" hidden="1" customWidth="1"/>
    <col min="13" max="13" width="38.28515625" hidden="1" customWidth="1"/>
    <col min="14" max="14" width="15" style="81" bestFit="1" customWidth="1"/>
    <col min="15" max="15" width="14.7109375" style="81" bestFit="1" customWidth="1"/>
    <col min="16" max="16" width="15" style="81" bestFit="1" customWidth="1"/>
    <col min="17" max="17" width="14.7109375" style="81" bestFit="1" customWidth="1"/>
    <col min="18" max="18" width="15" style="81" bestFit="1" customWidth="1"/>
    <col min="19" max="19" width="14.7109375" style="81" bestFit="1" customWidth="1"/>
    <col min="20" max="20" width="15" style="81" bestFit="1" customWidth="1"/>
    <col min="21" max="21" width="16.7109375" style="81" bestFit="1" customWidth="1"/>
    <col min="22" max="22" width="9.28515625" style="81" customWidth="1"/>
  </cols>
  <sheetData>
    <row r="1" spans="1:21" x14ac:dyDescent="0.25">
      <c r="A1" s="97"/>
      <c r="B1" s="97"/>
      <c r="C1" s="100"/>
      <c r="D1" s="100"/>
      <c r="E1" s="100"/>
      <c r="F1" s="100"/>
      <c r="G1" s="101"/>
      <c r="H1" s="101"/>
      <c r="I1" s="101"/>
      <c r="J1" s="101"/>
    </row>
    <row r="2" spans="1:21" x14ac:dyDescent="0.25">
      <c r="A2" s="97"/>
      <c r="B2" s="97"/>
      <c r="C2" s="100"/>
      <c r="D2" s="100"/>
      <c r="E2" s="100"/>
      <c r="F2" s="100"/>
      <c r="G2" s="101"/>
      <c r="H2" s="101"/>
      <c r="I2" s="101"/>
      <c r="J2" s="101"/>
    </row>
    <row r="3" spans="1:21" x14ac:dyDescent="0.25">
      <c r="A3" s="283" t="s">
        <v>0</v>
      </c>
      <c r="B3" s="292"/>
      <c r="C3" s="293"/>
      <c r="D3" s="293"/>
      <c r="E3" s="293"/>
      <c r="F3" s="293"/>
      <c r="G3" s="294"/>
      <c r="H3" s="294"/>
      <c r="I3" s="294"/>
      <c r="J3" s="294"/>
      <c r="K3" s="261"/>
    </row>
    <row r="4" spans="1:21" x14ac:dyDescent="0.25">
      <c r="A4" s="283" t="str">
        <f>[5]Sheet1!$A$2</f>
        <v>BUDGET 2025-2026</v>
      </c>
      <c r="B4" s="292"/>
      <c r="C4" s="293"/>
      <c r="D4" s="293"/>
      <c r="E4" s="293"/>
      <c r="F4" s="293"/>
      <c r="G4" s="294"/>
      <c r="H4" s="294"/>
      <c r="I4" s="294"/>
      <c r="J4" s="294"/>
      <c r="K4" s="261"/>
    </row>
    <row r="5" spans="1:21" x14ac:dyDescent="0.25">
      <c r="A5" s="283" t="s">
        <v>1300</v>
      </c>
      <c r="B5" s="292"/>
      <c r="C5" s="293"/>
      <c r="D5" s="293"/>
      <c r="E5" s="293"/>
      <c r="F5" s="293"/>
      <c r="G5" s="294"/>
      <c r="H5" s="295"/>
      <c r="I5" s="295"/>
      <c r="J5" s="295"/>
      <c r="K5" s="261"/>
    </row>
    <row r="6" spans="1:21" x14ac:dyDescent="0.25">
      <c r="A6" s="97"/>
      <c r="B6" s="97"/>
      <c r="C6" s="100"/>
      <c r="D6" s="100"/>
      <c r="E6" s="100"/>
      <c r="F6" s="100"/>
      <c r="G6" s="101"/>
      <c r="H6" s="101"/>
      <c r="I6" s="101"/>
      <c r="J6" s="101"/>
      <c r="K6" s="261"/>
    </row>
    <row r="7" spans="1:21" x14ac:dyDescent="0.25">
      <c r="A7" s="199" t="s">
        <v>2</v>
      </c>
      <c r="B7" s="199" t="s">
        <v>3</v>
      </c>
      <c r="C7" s="266" t="str">
        <f>'[20]21-10-21'!C5</f>
        <v>2022-23</v>
      </c>
      <c r="D7" s="266" t="str">
        <f>'[20]21-10-21'!D5</f>
        <v>2022-23</v>
      </c>
      <c r="E7" s="266" t="str">
        <f>[5]Sheet1!F2</f>
        <v>2023-24</v>
      </c>
      <c r="F7" s="266" t="str">
        <f>[5]Sheet1!G2</f>
        <v>2023-24</v>
      </c>
      <c r="G7" s="266" t="str">
        <f>[5]Sheet1!H2</f>
        <v>2024-25</v>
      </c>
      <c r="H7" s="266" t="str">
        <f>[5]Sheet1!I2</f>
        <v>2024-25</v>
      </c>
      <c r="I7" s="266" t="str">
        <f>[5]Sheet1!J2</f>
        <v>2024-25</v>
      </c>
      <c r="J7" s="266" t="str">
        <f>[5]Sheet1!K2</f>
        <v>2025-26</v>
      </c>
      <c r="K7" s="261"/>
      <c r="L7" s="157"/>
      <c r="M7" s="157"/>
      <c r="N7" s="137"/>
      <c r="O7" s="137"/>
      <c r="P7" s="137"/>
      <c r="Q7" s="137"/>
      <c r="R7" s="137"/>
      <c r="S7" s="137"/>
      <c r="T7" s="137"/>
      <c r="U7" s="137"/>
    </row>
    <row r="8" spans="1:21" x14ac:dyDescent="0.25">
      <c r="A8" s="199" t="s">
        <v>4</v>
      </c>
      <c r="B8" s="199"/>
      <c r="C8" s="266" t="str">
        <f>'[20]21-10-21'!C6</f>
        <v>REVISED</v>
      </c>
      <c r="D8" s="266" t="str">
        <f>'[20]21-10-21'!D6</f>
        <v>ACTUAL</v>
      </c>
      <c r="E8" s="266" t="str">
        <f>[5]Sheet1!F3</f>
        <v>REVISED</v>
      </c>
      <c r="F8" s="266" t="str">
        <f>[5]Sheet1!G3</f>
        <v>ACTUAL</v>
      </c>
      <c r="G8" s="266" t="str">
        <f>[5]Sheet1!H3</f>
        <v>ADOPTED</v>
      </c>
      <c r="H8" s="266" t="str">
        <f>[5]Sheet1!I3</f>
        <v>ACTUAL</v>
      </c>
      <c r="I8" s="266" t="str">
        <f>[5]Sheet1!J3</f>
        <v xml:space="preserve"> REVISED </v>
      </c>
      <c r="J8" s="266" t="str">
        <f>[5]Sheet1!K3</f>
        <v>PROPOSED</v>
      </c>
      <c r="K8" s="261"/>
      <c r="L8" s="157"/>
      <c r="M8" s="157"/>
      <c r="N8" s="137"/>
      <c r="O8" s="137"/>
      <c r="P8" s="137"/>
      <c r="Q8" s="137"/>
      <c r="R8" s="137"/>
      <c r="S8" s="137"/>
      <c r="T8" s="137"/>
      <c r="U8" s="137"/>
    </row>
    <row r="9" spans="1:21" ht="15.75" thickBot="1" x14ac:dyDescent="0.3">
      <c r="A9" s="226" t="s">
        <v>5</v>
      </c>
      <c r="B9" s="226"/>
      <c r="C9" s="287" t="str">
        <f>'[20]21-10-21'!C7</f>
        <v xml:space="preserve"> BUDGET</v>
      </c>
      <c r="D9" s="226" t="s">
        <v>1050</v>
      </c>
      <c r="E9" s="296" t="str">
        <f>[5]Sheet1!F4</f>
        <v xml:space="preserve"> BUDGET</v>
      </c>
      <c r="F9" s="296"/>
      <c r="G9" s="296" t="str">
        <f>[5]Sheet1!H4</f>
        <v xml:space="preserve"> BUDGET</v>
      </c>
      <c r="H9" s="296" t="str">
        <f>[5]Sheet1!I4</f>
        <v>SIX MONTHS</v>
      </c>
      <c r="I9" s="296" t="str">
        <f>[5]Sheet1!J4</f>
        <v xml:space="preserve"> BUDGET</v>
      </c>
      <c r="J9" s="296" t="str">
        <f>[5]Sheet1!K4</f>
        <v xml:space="preserve"> BUDGET</v>
      </c>
      <c r="K9" s="261"/>
      <c r="L9" s="297"/>
      <c r="M9" s="297"/>
      <c r="N9" s="298"/>
      <c r="O9" s="298"/>
      <c r="P9" s="298"/>
      <c r="Q9" s="298"/>
      <c r="R9" s="298"/>
      <c r="S9" s="298"/>
      <c r="T9" s="298"/>
      <c r="U9" s="298"/>
    </row>
    <row r="10" spans="1:21" ht="15.75" thickTop="1" x14ac:dyDescent="0.25">
      <c r="A10" s="199"/>
      <c r="B10" s="97" t="s">
        <v>834</v>
      </c>
      <c r="C10" s="119">
        <f>'[20]21-10-21'!C8</f>
        <v>4506</v>
      </c>
      <c r="D10" s="119">
        <f>'[20]21-10-21'!D8</f>
        <v>4506</v>
      </c>
      <c r="E10" s="119">
        <f>'[20]21-10-21'!E8</f>
        <v>9209</v>
      </c>
      <c r="F10" s="119">
        <f>'[20]21-10-21'!F8</f>
        <v>9209</v>
      </c>
      <c r="G10" s="119">
        <f>'[20]21-10-21'!G8</f>
        <v>11891.720000000001</v>
      </c>
      <c r="H10" s="119">
        <f>'[20]21-10-21'!H8</f>
        <v>11891.720000000001</v>
      </c>
      <c r="I10" s="119">
        <f>'[20]21-10-21'!I8</f>
        <v>11891.720000000001</v>
      </c>
      <c r="J10" s="119">
        <f>'[20]21-10-21'!J8</f>
        <v>7687.7200000000012</v>
      </c>
      <c r="K10" s="261"/>
      <c r="L10" s="157"/>
      <c r="M10" s="157"/>
      <c r="N10" s="137"/>
      <c r="O10" s="137"/>
      <c r="P10" s="137"/>
      <c r="Q10" s="137"/>
      <c r="R10" s="137"/>
      <c r="S10" s="137"/>
      <c r="T10" s="137"/>
      <c r="U10" s="137"/>
    </row>
    <row r="11" spans="1:21" x14ac:dyDescent="0.25">
      <c r="A11" s="299" t="s">
        <v>40</v>
      </c>
      <c r="B11" s="199"/>
      <c r="C11" s="266"/>
      <c r="D11" s="266"/>
      <c r="E11" s="119"/>
      <c r="F11" s="119"/>
      <c r="G11" s="119"/>
      <c r="H11" s="119"/>
      <c r="I11" s="119"/>
      <c r="J11" s="119"/>
      <c r="K11" s="261"/>
      <c r="L11" s="157"/>
      <c r="M11" s="157"/>
      <c r="N11" s="137"/>
      <c r="O11" s="137"/>
      <c r="P11" s="137"/>
      <c r="Q11" s="137"/>
      <c r="R11" s="137"/>
      <c r="S11" s="137"/>
      <c r="T11" s="137"/>
      <c r="U11" s="137"/>
    </row>
    <row r="12" spans="1:21" x14ac:dyDescent="0.25">
      <c r="A12" s="119" t="str">
        <f>'[20]21-10-21'!A9</f>
        <v>202-00-00-40520</v>
      </c>
      <c r="B12" s="119" t="str">
        <f>'[20]21-10-21'!B9</f>
        <v xml:space="preserve"> COURT TECHNOLOGY FEE </v>
      </c>
      <c r="C12" s="119">
        <f>'[20]21-10-21'!C9</f>
        <v>8000</v>
      </c>
      <c r="D12" s="119">
        <f>'[20]21-10-21'!D9</f>
        <v>10153.84</v>
      </c>
      <c r="E12" s="119">
        <f>'[20]21-10-21'!E9</f>
        <v>10500</v>
      </c>
      <c r="F12" s="119">
        <f>'[20]21-10-21'!F9</f>
        <v>10512.44</v>
      </c>
      <c r="G12" s="119">
        <f>'[20]21-10-21'!G9</f>
        <v>10500</v>
      </c>
      <c r="H12" s="119">
        <f>'[20]21-10-21'!H9</f>
        <v>5348.67</v>
      </c>
      <c r="I12" s="119">
        <f>'[20]21-10-21'!I9</f>
        <v>10500</v>
      </c>
      <c r="J12" s="119">
        <f>'[20]21-10-21'!J9</f>
        <v>10500</v>
      </c>
      <c r="K12" s="261"/>
      <c r="N12"/>
      <c r="O12"/>
      <c r="P12"/>
      <c r="Q12"/>
      <c r="R12"/>
      <c r="S12"/>
      <c r="T12"/>
      <c r="U12"/>
    </row>
    <row r="13" spans="1:21" x14ac:dyDescent="0.25">
      <c r="A13" s="119" t="str">
        <f>'[20]21-10-21'!A10</f>
        <v>202-00-00-40710</v>
      </c>
      <c r="B13" s="119" t="str">
        <f>'[20]21-10-21'!B10</f>
        <v xml:space="preserve"> INTEREST REVENUE     </v>
      </c>
      <c r="C13" s="119">
        <f>'[20]21-10-21'!C10</f>
        <v>6</v>
      </c>
      <c r="D13" s="119">
        <f>'[20]21-10-21'!D10</f>
        <v>23.47</v>
      </c>
      <c r="E13" s="119">
        <f>'[20]21-10-21'!E10</f>
        <v>0</v>
      </c>
      <c r="F13" s="119">
        <f>'[20]21-10-21'!F10</f>
        <v>358.83</v>
      </c>
      <c r="G13" s="119">
        <f>'[20]21-10-21'!G10</f>
        <v>0</v>
      </c>
      <c r="H13" s="119">
        <f>'[20]21-10-21'!H10</f>
        <v>142.4</v>
      </c>
      <c r="I13" s="119">
        <f>'[20]21-10-21'!I10</f>
        <v>142</v>
      </c>
      <c r="J13" s="119">
        <f>'[20]21-10-21'!J10</f>
        <v>0</v>
      </c>
      <c r="K13" s="261"/>
      <c r="N13"/>
      <c r="O13"/>
      <c r="P13"/>
      <c r="Q13"/>
      <c r="R13"/>
      <c r="S13"/>
      <c r="T13"/>
      <c r="U13"/>
    </row>
    <row r="14" spans="1:21" hidden="1" x14ac:dyDescent="0.25">
      <c r="A14" s="119" t="str">
        <f>'[20]21-10-21'!A11</f>
        <v>202-00-00-41203</v>
      </c>
      <c r="B14" s="119" t="str">
        <f>'[20]21-10-21'!B11</f>
        <v xml:space="preserve"> TRANSFER FROM MC SEC </v>
      </c>
      <c r="C14" s="119">
        <f>'[20]21-10-21'!C11</f>
        <v>0</v>
      </c>
      <c r="D14" s="119">
        <f>'[20]21-10-21'!D11</f>
        <v>0</v>
      </c>
      <c r="E14" s="119">
        <f>'[20]21-10-21'!E11</f>
        <v>0</v>
      </c>
      <c r="F14" s="119">
        <f>'[20]21-10-21'!F11</f>
        <v>0</v>
      </c>
      <c r="G14" s="119">
        <f>'[20]21-10-21'!G11</f>
        <v>0</v>
      </c>
      <c r="H14" s="119">
        <f>'[20]21-10-21'!H11</f>
        <v>0</v>
      </c>
      <c r="I14" s="119">
        <f>'[20]21-10-21'!I11</f>
        <v>0</v>
      </c>
      <c r="J14" s="119">
        <f>'[20]21-10-21'!J11</f>
        <v>0</v>
      </c>
      <c r="K14" s="261"/>
      <c r="N14"/>
      <c r="O14"/>
      <c r="P14"/>
      <c r="Q14"/>
      <c r="R14"/>
      <c r="S14"/>
      <c r="T14"/>
      <c r="U14"/>
    </row>
    <row r="15" spans="1:21" ht="15.75" thickBot="1" x14ac:dyDescent="0.3">
      <c r="A15" s="288"/>
      <c r="B15" s="300" t="s">
        <v>580</v>
      </c>
      <c r="C15" s="289">
        <f>SUM(C12:C13)</f>
        <v>8006</v>
      </c>
      <c r="D15" s="289">
        <f>SUM(D12:D13)</f>
        <v>10177.31</v>
      </c>
      <c r="E15" s="289">
        <f>SUM(E12:E14)</f>
        <v>10500</v>
      </c>
      <c r="F15" s="289">
        <f t="shared" ref="F15:J15" si="0">SUM(F12:F14)</f>
        <v>10871.27</v>
      </c>
      <c r="G15" s="289">
        <f t="shared" si="0"/>
        <v>10500</v>
      </c>
      <c r="H15" s="289">
        <f t="shared" si="0"/>
        <v>5491.07</v>
      </c>
      <c r="I15" s="289">
        <f t="shared" si="0"/>
        <v>10642</v>
      </c>
      <c r="J15" s="289">
        <f t="shared" si="0"/>
        <v>10500</v>
      </c>
      <c r="K15" s="261"/>
      <c r="N15"/>
      <c r="O15"/>
      <c r="P15"/>
      <c r="Q15"/>
      <c r="R15"/>
      <c r="S15"/>
      <c r="T15"/>
      <c r="U15"/>
    </row>
    <row r="16" spans="1:21" ht="16.5" thickTop="1" thickBot="1" x14ac:dyDescent="0.3">
      <c r="A16" s="110"/>
      <c r="B16" s="301" t="s">
        <v>41</v>
      </c>
      <c r="C16" s="214">
        <f t="shared" ref="C16:J16" si="1">C15+C10</f>
        <v>12512</v>
      </c>
      <c r="D16" s="214">
        <f t="shared" si="1"/>
        <v>14683.31</v>
      </c>
      <c r="E16" s="214">
        <f t="shared" si="1"/>
        <v>19709</v>
      </c>
      <c r="F16" s="214">
        <f t="shared" si="1"/>
        <v>20080.27</v>
      </c>
      <c r="G16" s="214">
        <f t="shared" si="1"/>
        <v>22391.72</v>
      </c>
      <c r="H16" s="214">
        <f t="shared" si="1"/>
        <v>17382.79</v>
      </c>
      <c r="I16" s="214">
        <f t="shared" si="1"/>
        <v>22533.72</v>
      </c>
      <c r="J16" s="214">
        <f t="shared" si="1"/>
        <v>18187.72</v>
      </c>
      <c r="K16" s="261"/>
      <c r="N16"/>
      <c r="O16"/>
      <c r="P16"/>
      <c r="Q16"/>
      <c r="R16"/>
      <c r="S16"/>
      <c r="T16"/>
      <c r="U16"/>
    </row>
    <row r="17" spans="1:21" ht="15.75" thickTop="1" x14ac:dyDescent="0.25">
      <c r="A17" s="97" t="s">
        <v>34</v>
      </c>
      <c r="B17" s="97"/>
      <c r="C17" s="100"/>
      <c r="D17" s="100"/>
      <c r="E17" s="119"/>
      <c r="F17" s="119"/>
      <c r="G17" s="119"/>
      <c r="H17" s="119"/>
      <c r="I17" s="302"/>
      <c r="J17" s="302"/>
      <c r="K17" s="261"/>
      <c r="N17"/>
      <c r="O17"/>
      <c r="P17"/>
      <c r="Q17"/>
      <c r="R17"/>
      <c r="S17"/>
      <c r="T17"/>
      <c r="U17"/>
    </row>
    <row r="18" spans="1:21" x14ac:dyDescent="0.25">
      <c r="A18" s="119" t="str">
        <f>'[20]21-10-21'!A16</f>
        <v>202-15-10-53319</v>
      </c>
      <c r="B18" s="119" t="str">
        <f>'[20]21-10-21'!B16</f>
        <v xml:space="preserve"> SOFTWARE MAINTENANCE </v>
      </c>
      <c r="C18" s="119">
        <f>'[20]21-10-21'!C16</f>
        <v>5280</v>
      </c>
      <c r="D18" s="119">
        <f>'[20]21-10-21'!D16</f>
        <v>5761.39</v>
      </c>
      <c r="E18" s="119">
        <f>'[20]21-10-21'!E16</f>
        <v>8190</v>
      </c>
      <c r="F18" s="119">
        <f>'[20]21-10-21'!F16</f>
        <v>8189.55</v>
      </c>
      <c r="G18" s="119">
        <f>'[20]21-10-21'!G16</f>
        <v>8200</v>
      </c>
      <c r="H18" s="119">
        <f>'[20]21-10-21'!H16</f>
        <v>8346</v>
      </c>
      <c r="I18" s="119">
        <f>'[20]21-10-21'!I16</f>
        <v>8346</v>
      </c>
      <c r="J18" s="119">
        <v>0</v>
      </c>
      <c r="K18" s="261"/>
      <c r="N18"/>
      <c r="O18"/>
      <c r="P18"/>
      <c r="Q18"/>
      <c r="R18"/>
      <c r="S18"/>
      <c r="T18"/>
      <c r="U18"/>
    </row>
    <row r="19" spans="1:21" x14ac:dyDescent="0.25">
      <c r="A19" s="119" t="str">
        <f>'[20]21-10-21'!A17</f>
        <v>202-15-10-54411</v>
      </c>
      <c r="B19" s="119" t="str">
        <f>'[20]21-10-21'!B17</f>
        <v xml:space="preserve"> EQUIPMENT RENTAL     </v>
      </c>
      <c r="C19" s="119">
        <f>'[20]21-10-21'!C17</f>
        <v>1200</v>
      </c>
      <c r="D19" s="119">
        <f>'[20]21-10-21'!D17</f>
        <v>790.8</v>
      </c>
      <c r="E19" s="119">
        <f>'[20]21-10-21'!E17</f>
        <v>2500</v>
      </c>
      <c r="F19" s="119">
        <f>'[20]21-10-21'!F17</f>
        <v>0</v>
      </c>
      <c r="G19" s="119">
        <f>'[20]21-10-21'!G17</f>
        <v>2500</v>
      </c>
      <c r="H19" s="119">
        <f>'[20]21-10-21'!H17</f>
        <v>197.7</v>
      </c>
      <c r="I19" s="119">
        <f>'[20]21-10-21'!I17</f>
        <v>2500</v>
      </c>
      <c r="J19" s="119">
        <f>'[20]21-10-21'!J17</f>
        <v>2000</v>
      </c>
      <c r="K19" s="261"/>
      <c r="N19"/>
      <c r="O19"/>
      <c r="P19"/>
      <c r="Q19"/>
      <c r="R19"/>
      <c r="S19"/>
      <c r="T19"/>
      <c r="U19"/>
    </row>
    <row r="20" spans="1:21" x14ac:dyDescent="0.25">
      <c r="A20" s="119" t="str">
        <f>'[20]21-10-21'!A18</f>
        <v>202-15-10-55508</v>
      </c>
      <c r="B20" s="119" t="str">
        <f>'[20]21-10-21'!B18</f>
        <v xml:space="preserve"> OFFICE MACHINERY &amp; E </v>
      </c>
      <c r="C20" s="119">
        <f>'[20]21-10-21'!C18</f>
        <v>4000</v>
      </c>
      <c r="D20" s="119">
        <f>'[20]21-10-21'!D18</f>
        <v>4027.78</v>
      </c>
      <c r="E20" s="119">
        <f>'[20]21-10-21'!E18</f>
        <v>4000</v>
      </c>
      <c r="F20" s="119">
        <f>'[20]21-10-21'!F18</f>
        <v>0</v>
      </c>
      <c r="G20" s="119">
        <f>'[20]21-10-21'!G18</f>
        <v>4000</v>
      </c>
      <c r="H20" s="119">
        <f>'[20]21-10-21'!H18</f>
        <v>1033.6099999999999</v>
      </c>
      <c r="I20" s="119">
        <f>'[20]21-10-21'!I18</f>
        <v>4000</v>
      </c>
      <c r="J20" s="119">
        <f>'[20]21-10-21'!J18</f>
        <v>3000</v>
      </c>
      <c r="K20" s="261"/>
      <c r="N20"/>
      <c r="O20"/>
      <c r="P20"/>
      <c r="Q20"/>
      <c r="R20"/>
      <c r="S20"/>
      <c r="T20"/>
      <c r="U20"/>
    </row>
    <row r="21" spans="1:21" ht="15.75" thickBot="1" x14ac:dyDescent="0.3">
      <c r="A21" s="216"/>
      <c r="B21" s="216" t="str">
        <f>'[20]21-10-21'!B19</f>
        <v>SUBTOTAL EQUIPMENT MAINT AND RENTAL</v>
      </c>
      <c r="C21" s="216">
        <f>SUM(C18:C20)</f>
        <v>10480</v>
      </c>
      <c r="D21" s="216">
        <f>SUM(D18:D20)</f>
        <v>10579.970000000001</v>
      </c>
      <c r="E21" s="216">
        <f>SUM(E18:E20)</f>
        <v>14690</v>
      </c>
      <c r="F21" s="216">
        <f t="shared" ref="F21:J21" si="2">SUM(F18:F20)</f>
        <v>8189.55</v>
      </c>
      <c r="G21" s="216">
        <f t="shared" si="2"/>
        <v>14700</v>
      </c>
      <c r="H21" s="216">
        <f t="shared" si="2"/>
        <v>9577.3100000000013</v>
      </c>
      <c r="I21" s="216">
        <f t="shared" si="2"/>
        <v>14846</v>
      </c>
      <c r="J21" s="216">
        <f t="shared" si="2"/>
        <v>5000</v>
      </c>
      <c r="K21" s="261"/>
      <c r="N21"/>
      <c r="O21"/>
      <c r="P21"/>
      <c r="Q21"/>
      <c r="R21"/>
      <c r="S21"/>
      <c r="T21"/>
      <c r="U21"/>
    </row>
    <row r="22" spans="1:21" ht="15.75" hidden="1" thickBot="1" x14ac:dyDescent="0.3">
      <c r="A22" s="119" t="str">
        <f>'[20]21-10-21'!A20</f>
        <v>202-70-99-57215</v>
      </c>
      <c r="B22" s="119" t="str">
        <f>'[20]21-10-21'!B20</f>
        <v xml:space="preserve"> TRANSFER TO HOTEL MO </v>
      </c>
      <c r="E22" s="119">
        <f>'[20]21-10-21'!E20</f>
        <v>0</v>
      </c>
      <c r="F22" s="119">
        <f>'[20]21-10-21'!F20</f>
        <v>0</v>
      </c>
      <c r="G22" s="119">
        <f>'[20]21-10-21'!G20</f>
        <v>0</v>
      </c>
      <c r="H22" s="119">
        <f>'[20]21-10-21'!H20</f>
        <v>0</v>
      </c>
      <c r="I22" s="119">
        <f>'[20]21-10-21'!I20</f>
        <v>0</v>
      </c>
      <c r="J22" s="119">
        <f>'[20]21-10-21'!J20</f>
        <v>0</v>
      </c>
      <c r="K22" s="261"/>
      <c r="N22"/>
      <c r="O22"/>
      <c r="P22"/>
      <c r="Q22"/>
      <c r="R22"/>
      <c r="S22"/>
      <c r="T22"/>
      <c r="U22"/>
    </row>
    <row r="23" spans="1:21" ht="15.75" hidden="1" thickBot="1" x14ac:dyDescent="0.3">
      <c r="A23" s="220"/>
      <c r="B23" s="220" t="s">
        <v>493</v>
      </c>
      <c r="C23" s="216" t="e">
        <f>SUM(#REF!)</f>
        <v>#REF!</v>
      </c>
      <c r="D23" s="216" t="e">
        <f>SUM(#REF!)</f>
        <v>#REF!</v>
      </c>
      <c r="E23" s="216">
        <f t="shared" ref="E23:J23" si="3">SUM(E22:E22)</f>
        <v>0</v>
      </c>
      <c r="F23" s="216">
        <f t="shared" si="3"/>
        <v>0</v>
      </c>
      <c r="G23" s="216">
        <f t="shared" si="3"/>
        <v>0</v>
      </c>
      <c r="H23" s="216">
        <f t="shared" si="3"/>
        <v>0</v>
      </c>
      <c r="I23" s="216">
        <f t="shared" si="3"/>
        <v>0</v>
      </c>
      <c r="J23" s="216">
        <f t="shared" si="3"/>
        <v>0</v>
      </c>
      <c r="K23" s="261"/>
      <c r="N23"/>
      <c r="O23"/>
      <c r="P23"/>
      <c r="Q23"/>
      <c r="R23"/>
      <c r="S23"/>
      <c r="T23"/>
      <c r="U23"/>
    </row>
    <row r="24" spans="1:21" ht="15.75" thickBot="1" x14ac:dyDescent="0.3">
      <c r="A24" s="303"/>
      <c r="B24" s="303" t="s">
        <v>1247</v>
      </c>
      <c r="C24" s="271" t="e">
        <f t="shared" ref="C24:J24" si="4">SUM(C17:C23)/2</f>
        <v>#REF!</v>
      </c>
      <c r="D24" s="271" t="e">
        <f t="shared" si="4"/>
        <v>#REF!</v>
      </c>
      <c r="E24" s="269">
        <f t="shared" si="4"/>
        <v>14690</v>
      </c>
      <c r="F24" s="269">
        <f t="shared" si="4"/>
        <v>8189.55</v>
      </c>
      <c r="G24" s="269">
        <f t="shared" si="4"/>
        <v>14700</v>
      </c>
      <c r="H24" s="269">
        <f t="shared" si="4"/>
        <v>9577.3100000000013</v>
      </c>
      <c r="I24" s="269">
        <f t="shared" si="4"/>
        <v>14846</v>
      </c>
      <c r="J24" s="269">
        <f t="shared" si="4"/>
        <v>5000</v>
      </c>
      <c r="K24" s="261"/>
      <c r="N24"/>
      <c r="O24"/>
      <c r="P24"/>
      <c r="Q24"/>
      <c r="R24"/>
      <c r="S24"/>
      <c r="T24"/>
      <c r="U24"/>
    </row>
    <row r="25" spans="1:21" ht="15.75" thickTop="1" x14ac:dyDescent="0.25">
      <c r="A25" s="97"/>
      <c r="B25" s="97"/>
      <c r="C25" s="100"/>
      <c r="D25" s="100"/>
      <c r="E25" s="119"/>
      <c r="F25" s="119"/>
      <c r="G25" s="119"/>
      <c r="H25" s="119"/>
      <c r="I25" s="119"/>
      <c r="J25" s="119"/>
      <c r="K25" s="261"/>
      <c r="N25"/>
      <c r="O25"/>
      <c r="P25"/>
      <c r="Q25"/>
      <c r="R25"/>
      <c r="S25"/>
      <c r="T25"/>
      <c r="U25"/>
    </row>
    <row r="26" spans="1:21" x14ac:dyDescent="0.25">
      <c r="A26" s="97"/>
      <c r="B26" s="97" t="s">
        <v>885</v>
      </c>
      <c r="C26" s="119" t="e">
        <f>C16-C24</f>
        <v>#REF!</v>
      </c>
      <c r="D26" s="119" t="e">
        <f>D16-D24</f>
        <v>#REF!</v>
      </c>
      <c r="E26" s="119">
        <f>E16-E24</f>
        <v>5019</v>
      </c>
      <c r="F26" s="119">
        <f>F16-F24-1</f>
        <v>11889.720000000001</v>
      </c>
      <c r="G26" s="119">
        <f>G16-G24</f>
        <v>7691.7200000000012</v>
      </c>
      <c r="H26" s="119">
        <f>H16-H24</f>
        <v>7805.48</v>
      </c>
      <c r="I26" s="119">
        <f>I16-I24</f>
        <v>7687.7200000000012</v>
      </c>
      <c r="J26" s="119">
        <f>J16-J24</f>
        <v>13187.720000000001</v>
      </c>
      <c r="K26" s="261"/>
      <c r="N26"/>
      <c r="O26"/>
      <c r="P26"/>
      <c r="Q26"/>
      <c r="R26"/>
      <c r="S26"/>
      <c r="T26"/>
      <c r="U26"/>
    </row>
    <row r="27" spans="1:21" x14ac:dyDescent="0.25">
      <c r="A27" s="97"/>
      <c r="B27" s="97"/>
      <c r="C27" s="119"/>
      <c r="D27" s="119"/>
      <c r="E27" s="119"/>
      <c r="F27" s="119"/>
      <c r="G27" s="119"/>
      <c r="H27" s="119"/>
      <c r="I27" s="119"/>
      <c r="J27" s="119"/>
      <c r="K27" s="261"/>
      <c r="N27"/>
      <c r="O27"/>
      <c r="P27"/>
      <c r="Q27"/>
      <c r="R27"/>
      <c r="S27"/>
      <c r="T27"/>
      <c r="U27"/>
    </row>
    <row r="28" spans="1:21" x14ac:dyDescent="0.25">
      <c r="A28" s="97"/>
      <c r="B28" s="97"/>
      <c r="C28" s="119"/>
      <c r="D28" s="119"/>
      <c r="E28" s="119"/>
      <c r="F28" s="119"/>
      <c r="G28" s="119"/>
      <c r="H28" s="119"/>
      <c r="I28" s="119"/>
      <c r="J28" s="119"/>
      <c r="K28" s="261"/>
      <c r="N28"/>
      <c r="O28"/>
      <c r="P28"/>
      <c r="Q28"/>
      <c r="R28"/>
      <c r="S28"/>
      <c r="T28"/>
      <c r="U28"/>
    </row>
    <row r="29" spans="1:21" x14ac:dyDescent="0.25">
      <c r="A29" s="97"/>
      <c r="B29" s="97" t="s">
        <v>1301</v>
      </c>
      <c r="C29" s="119" t="e">
        <f>C10-C26</f>
        <v>#REF!</v>
      </c>
      <c r="D29" s="119" t="e">
        <f>D10-D26</f>
        <v>#REF!</v>
      </c>
      <c r="E29" s="119">
        <f t="shared" ref="E29:J29" si="5">E26-E10</f>
        <v>-4190</v>
      </c>
      <c r="F29" s="119">
        <f t="shared" si="5"/>
        <v>2680.7200000000012</v>
      </c>
      <c r="G29" s="119">
        <f t="shared" si="5"/>
        <v>-4200</v>
      </c>
      <c r="H29" s="119">
        <f t="shared" si="5"/>
        <v>-4086.2400000000016</v>
      </c>
      <c r="I29" s="119">
        <f t="shared" si="5"/>
        <v>-4204</v>
      </c>
      <c r="J29" s="119">
        <f t="shared" si="5"/>
        <v>5500</v>
      </c>
      <c r="K29" s="261"/>
      <c r="N29"/>
      <c r="O29"/>
      <c r="P29"/>
      <c r="Q29"/>
      <c r="R29"/>
      <c r="S29"/>
      <c r="T29"/>
      <c r="U29"/>
    </row>
    <row r="30" spans="1:21" x14ac:dyDescent="0.25">
      <c r="A30" s="97"/>
      <c r="B30" s="97"/>
      <c r="C30" s="100"/>
      <c r="D30" s="100"/>
      <c r="E30" s="100"/>
      <c r="F30" s="100"/>
      <c r="G30" s="101"/>
      <c r="H30" s="101"/>
      <c r="I30" s="101"/>
      <c r="J30" s="101"/>
      <c r="K30" s="261"/>
      <c r="N30"/>
      <c r="O30"/>
      <c r="P30"/>
      <c r="Q30"/>
      <c r="R30"/>
      <c r="S30"/>
      <c r="T30"/>
      <c r="U30"/>
    </row>
    <row r="31" spans="1:21" x14ac:dyDescent="0.25">
      <c r="A31" s="97"/>
      <c r="B31" s="97"/>
      <c r="C31" s="100"/>
      <c r="D31" s="100"/>
      <c r="E31" s="100"/>
      <c r="F31" s="100"/>
      <c r="G31" s="101"/>
      <c r="H31" s="101"/>
      <c r="I31" s="101"/>
      <c r="J31" s="101"/>
      <c r="K31" s="261"/>
      <c r="N31"/>
      <c r="O31"/>
      <c r="P31"/>
      <c r="Q31"/>
      <c r="R31"/>
      <c r="S31"/>
      <c r="T31"/>
      <c r="U31"/>
    </row>
    <row r="32" spans="1:21" x14ac:dyDescent="0.25">
      <c r="K32" s="261"/>
      <c r="N32"/>
      <c r="O32"/>
      <c r="P32"/>
      <c r="Q32"/>
      <c r="R32"/>
      <c r="S32"/>
      <c r="T32"/>
      <c r="U32"/>
    </row>
    <row r="33" spans="11:21" x14ac:dyDescent="0.25">
      <c r="K33" s="261"/>
      <c r="N33"/>
      <c r="O33"/>
      <c r="P33"/>
      <c r="Q33"/>
      <c r="R33"/>
      <c r="S33"/>
      <c r="T33"/>
      <c r="U33"/>
    </row>
    <row r="34" spans="11:21" x14ac:dyDescent="0.25">
      <c r="K34" s="261"/>
      <c r="N34"/>
      <c r="O34"/>
      <c r="P34"/>
      <c r="Q34"/>
      <c r="R34"/>
      <c r="S34"/>
      <c r="T34"/>
      <c r="U34"/>
    </row>
    <row r="35" spans="11:21" x14ac:dyDescent="0.25">
      <c r="K35" s="261"/>
      <c r="N35"/>
      <c r="O35"/>
      <c r="P35"/>
      <c r="Q35"/>
      <c r="R35"/>
      <c r="S35"/>
      <c r="T35"/>
      <c r="U35"/>
    </row>
    <row r="36" spans="11:21" x14ac:dyDescent="0.25">
      <c r="K36" s="261"/>
      <c r="N36"/>
      <c r="O36"/>
      <c r="P36"/>
      <c r="Q36"/>
      <c r="R36"/>
      <c r="S36"/>
      <c r="T36"/>
      <c r="U36"/>
    </row>
    <row r="37" spans="11:21" x14ac:dyDescent="0.25">
      <c r="K37" s="261"/>
      <c r="N37"/>
      <c r="O37"/>
      <c r="P37"/>
      <c r="Q37"/>
      <c r="R37"/>
      <c r="S37"/>
      <c r="T37"/>
      <c r="U37"/>
    </row>
    <row r="38" spans="11:21" x14ac:dyDescent="0.25">
      <c r="K38" s="261"/>
      <c r="N38"/>
      <c r="O38"/>
      <c r="P38"/>
      <c r="Q38"/>
      <c r="R38"/>
      <c r="S38"/>
      <c r="T38"/>
      <c r="U38"/>
    </row>
    <row r="39" spans="11:21" x14ac:dyDescent="0.25">
      <c r="K39" s="261"/>
      <c r="N39"/>
      <c r="O39"/>
      <c r="P39"/>
      <c r="Q39"/>
      <c r="R39"/>
      <c r="S39"/>
      <c r="T39"/>
      <c r="U39"/>
    </row>
    <row r="40" spans="11:21" x14ac:dyDescent="0.25">
      <c r="K40" s="261"/>
      <c r="N40"/>
      <c r="O40"/>
      <c r="P40"/>
      <c r="Q40"/>
      <c r="R40"/>
      <c r="S40"/>
      <c r="T40"/>
      <c r="U40"/>
    </row>
    <row r="41" spans="11:21" x14ac:dyDescent="0.25">
      <c r="K41" s="261"/>
      <c r="N41"/>
      <c r="O41"/>
      <c r="P41"/>
      <c r="Q41"/>
      <c r="R41"/>
      <c r="S41"/>
      <c r="T41"/>
      <c r="U41"/>
    </row>
    <row r="42" spans="11:21" x14ac:dyDescent="0.25">
      <c r="K42" s="261"/>
      <c r="N42"/>
      <c r="O42"/>
      <c r="P42"/>
      <c r="Q42"/>
      <c r="R42"/>
      <c r="S42"/>
      <c r="T42"/>
      <c r="U42"/>
    </row>
    <row r="43" spans="11:21" x14ac:dyDescent="0.25">
      <c r="K43" s="261"/>
      <c r="N43"/>
      <c r="O43"/>
      <c r="P43"/>
      <c r="Q43"/>
      <c r="R43"/>
      <c r="S43"/>
      <c r="T43"/>
      <c r="U43"/>
    </row>
    <row r="44" spans="11:21" x14ac:dyDescent="0.25">
      <c r="K44" s="261"/>
      <c r="N44"/>
      <c r="O44"/>
      <c r="P44"/>
      <c r="Q44"/>
      <c r="R44"/>
      <c r="S44"/>
      <c r="T44"/>
      <c r="U44"/>
    </row>
    <row r="45" spans="11:21" x14ac:dyDescent="0.25">
      <c r="K45" s="261"/>
      <c r="N45"/>
      <c r="O45"/>
      <c r="P45"/>
      <c r="Q45"/>
      <c r="R45"/>
      <c r="S45"/>
      <c r="T45"/>
      <c r="U45"/>
    </row>
    <row r="46" spans="11:21" x14ac:dyDescent="0.25">
      <c r="K46" s="261"/>
      <c r="N46"/>
      <c r="O46"/>
      <c r="P46"/>
      <c r="Q46"/>
      <c r="R46"/>
      <c r="S46"/>
      <c r="T46"/>
      <c r="U46"/>
    </row>
    <row r="47" spans="11:21" x14ac:dyDescent="0.25">
      <c r="K47" s="261"/>
      <c r="N47"/>
      <c r="O47"/>
      <c r="P47"/>
      <c r="Q47"/>
      <c r="R47"/>
      <c r="S47"/>
      <c r="T47"/>
      <c r="U47"/>
    </row>
    <row r="48" spans="11:21" x14ac:dyDescent="0.25">
      <c r="K48" s="261"/>
      <c r="N48"/>
      <c r="O48"/>
      <c r="P48"/>
      <c r="Q48"/>
      <c r="R48"/>
      <c r="S48"/>
      <c r="T48"/>
      <c r="U48"/>
    </row>
    <row r="49" spans="11:21" x14ac:dyDescent="0.25">
      <c r="K49" s="261"/>
      <c r="N49"/>
      <c r="O49"/>
      <c r="P49"/>
      <c r="Q49"/>
      <c r="R49"/>
      <c r="S49"/>
      <c r="T49"/>
      <c r="U49"/>
    </row>
    <row r="50" spans="11:21" x14ac:dyDescent="0.25">
      <c r="K50" s="261"/>
      <c r="N50"/>
      <c r="O50"/>
      <c r="P50"/>
      <c r="Q50"/>
      <c r="R50"/>
      <c r="S50"/>
      <c r="T50"/>
      <c r="U50"/>
    </row>
    <row r="51" spans="11:21" x14ac:dyDescent="0.25">
      <c r="K51" s="261"/>
      <c r="N51"/>
      <c r="O51"/>
      <c r="P51"/>
      <c r="Q51"/>
      <c r="R51"/>
      <c r="S51"/>
      <c r="T51"/>
      <c r="U51"/>
    </row>
    <row r="52" spans="11:21" x14ac:dyDescent="0.25">
      <c r="K52" s="261"/>
      <c r="N52"/>
      <c r="O52"/>
      <c r="P52"/>
      <c r="Q52"/>
      <c r="R52"/>
      <c r="S52"/>
      <c r="T52"/>
      <c r="U52"/>
    </row>
    <row r="53" spans="11:21" x14ac:dyDescent="0.25">
      <c r="K53" s="261"/>
      <c r="N53"/>
      <c r="O53"/>
      <c r="P53"/>
      <c r="Q53"/>
      <c r="R53"/>
      <c r="S53"/>
      <c r="T53"/>
      <c r="U53"/>
    </row>
    <row r="54" spans="11:21" x14ac:dyDescent="0.25">
      <c r="K54" s="261"/>
      <c r="N54"/>
      <c r="O54"/>
      <c r="P54"/>
      <c r="Q54"/>
      <c r="R54"/>
      <c r="S54"/>
      <c r="T54"/>
      <c r="U54"/>
    </row>
    <row r="55" spans="11:21" x14ac:dyDescent="0.25">
      <c r="K55" s="261"/>
      <c r="N55"/>
      <c r="O55"/>
      <c r="P55"/>
      <c r="Q55"/>
      <c r="R55"/>
      <c r="S55"/>
      <c r="T55"/>
      <c r="U55"/>
    </row>
    <row r="56" spans="11:21" x14ac:dyDescent="0.25">
      <c r="K56" s="261"/>
      <c r="N56"/>
      <c r="O56"/>
      <c r="P56"/>
      <c r="Q56"/>
      <c r="R56"/>
      <c r="S56"/>
      <c r="T56"/>
      <c r="U56"/>
    </row>
    <row r="57" spans="11:21" x14ac:dyDescent="0.25">
      <c r="N57"/>
      <c r="O57"/>
      <c r="P57"/>
      <c r="Q57"/>
      <c r="R57"/>
      <c r="S57"/>
      <c r="T57"/>
      <c r="U57"/>
    </row>
    <row r="58" spans="11:21" x14ac:dyDescent="0.25">
      <c r="N58"/>
      <c r="O58"/>
      <c r="P58"/>
      <c r="Q58"/>
      <c r="R58"/>
      <c r="S58"/>
      <c r="T58" t="e">
        <v>#REF!</v>
      </c>
      <c r="U58" t="e">
        <v>#REF!</v>
      </c>
    </row>
    <row r="59" spans="11:21" x14ac:dyDescent="0.25">
      <c r="N59"/>
      <c r="O59"/>
      <c r="P59"/>
      <c r="Q59"/>
      <c r="R59"/>
      <c r="S59"/>
      <c r="T59" t="e">
        <v>#REF!</v>
      </c>
      <c r="U59" t="e">
        <v>#REF!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E217B-8518-4FDF-A9C0-EE4FDD2C5EFE}">
  <dimension ref="A1:W59"/>
  <sheetViews>
    <sheetView workbookViewId="0">
      <selection activeCell="R36" sqref="R36"/>
    </sheetView>
  </sheetViews>
  <sheetFormatPr defaultRowHeight="15" x14ac:dyDescent="0.25"/>
  <cols>
    <col min="1" max="1" width="13.42578125" style="97" customWidth="1"/>
    <col min="2" max="2" width="31.7109375" style="97" customWidth="1"/>
    <col min="3" max="4" width="10.7109375" style="100" hidden="1" customWidth="1"/>
    <col min="5" max="6" width="8.28515625" style="100" bestFit="1" customWidth="1"/>
    <col min="7" max="7" width="8.7109375" style="101" bestFit="1" customWidth="1"/>
    <col min="8" max="8" width="11.28515625" style="101" bestFit="1" customWidth="1"/>
    <col min="9" max="9" width="8.7109375" style="101" bestFit="1" customWidth="1"/>
    <col min="10" max="10" width="10.28515625" style="101" bestFit="1" customWidth="1"/>
    <col min="11" max="11" width="0" hidden="1" customWidth="1"/>
    <col min="12" max="12" width="17.42578125" hidden="1" customWidth="1"/>
    <col min="13" max="13" width="38.28515625" hidden="1" customWidth="1"/>
    <col min="14" max="14" width="15" style="81" hidden="1" customWidth="1"/>
    <col min="15" max="15" width="14.7109375" style="81" bestFit="1" customWidth="1"/>
    <col min="16" max="16" width="15" style="81" bestFit="1" customWidth="1"/>
    <col min="17" max="17" width="14.7109375" style="81" bestFit="1" customWidth="1"/>
    <col min="18" max="18" width="15" style="81" bestFit="1" customWidth="1"/>
    <col min="19" max="19" width="16.7109375" style="81" bestFit="1" customWidth="1"/>
    <col min="20" max="20" width="9.28515625" style="81" customWidth="1"/>
  </cols>
  <sheetData>
    <row r="1" spans="1:23" x14ac:dyDescent="0.25">
      <c r="A1" s="95"/>
      <c r="B1" s="95"/>
      <c r="C1" s="117"/>
      <c r="D1" s="117"/>
      <c r="E1" s="117"/>
      <c r="F1" s="117"/>
      <c r="G1" s="118"/>
      <c r="H1" s="118"/>
      <c r="I1" s="118"/>
      <c r="J1" s="118"/>
    </row>
    <row r="2" spans="1:23" x14ac:dyDescent="0.25">
      <c r="A2" s="95"/>
      <c r="B2" s="95"/>
      <c r="C2" s="117"/>
      <c r="D2" s="117"/>
      <c r="E2" s="117"/>
      <c r="F2" s="117"/>
      <c r="G2" s="118"/>
      <c r="H2" s="118"/>
      <c r="I2" s="118"/>
      <c r="J2" s="118"/>
    </row>
    <row r="3" spans="1:23" x14ac:dyDescent="0.25">
      <c r="A3" s="304" t="s">
        <v>0</v>
      </c>
      <c r="B3" s="305"/>
      <c r="C3" s="306"/>
      <c r="D3" s="306"/>
      <c r="E3" s="306"/>
      <c r="F3" s="306"/>
      <c r="G3" s="307"/>
      <c r="H3" s="307"/>
      <c r="I3" s="307"/>
      <c r="J3" s="307"/>
      <c r="K3" s="261"/>
    </row>
    <row r="4" spans="1:23" x14ac:dyDescent="0.25">
      <c r="A4" s="304" t="str">
        <f>[5]Sheet1!$A$2</f>
        <v>BUDGET 2025-2026</v>
      </c>
      <c r="B4" s="305"/>
      <c r="C4" s="306"/>
      <c r="D4" s="306"/>
      <c r="E4" s="306"/>
      <c r="F4" s="306"/>
      <c r="G4" s="307"/>
      <c r="H4" s="307"/>
      <c r="I4" s="307"/>
      <c r="J4" s="307"/>
      <c r="K4" s="261"/>
    </row>
    <row r="5" spans="1:23" x14ac:dyDescent="0.25">
      <c r="A5" s="304" t="s">
        <v>1302</v>
      </c>
      <c r="B5" s="305"/>
      <c r="C5" s="306"/>
      <c r="D5" s="306"/>
      <c r="E5" s="306"/>
      <c r="F5" s="306"/>
      <c r="G5" s="307"/>
      <c r="H5" s="307"/>
      <c r="I5" s="307"/>
      <c r="J5" s="307"/>
      <c r="K5" s="261"/>
    </row>
    <row r="6" spans="1:23" x14ac:dyDescent="0.25">
      <c r="A6" s="95"/>
      <c r="B6" s="95"/>
      <c r="C6" s="117"/>
      <c r="D6" s="117"/>
      <c r="E6" s="117"/>
      <c r="F6" s="117"/>
      <c r="G6" s="118"/>
      <c r="H6" s="118"/>
      <c r="I6" s="118"/>
      <c r="J6" s="118"/>
      <c r="K6" s="261"/>
      <c r="N6"/>
      <c r="O6"/>
      <c r="P6"/>
      <c r="Q6"/>
      <c r="R6"/>
      <c r="S6"/>
      <c r="T6"/>
    </row>
    <row r="7" spans="1:23" x14ac:dyDescent="0.25">
      <c r="A7" s="215" t="s">
        <v>2</v>
      </c>
      <c r="B7" s="215" t="s">
        <v>3</v>
      </c>
      <c r="C7" s="107" t="str">
        <f>'[20]27-10-21'!C5</f>
        <v>2022-23</v>
      </c>
      <c r="D7" s="107" t="str">
        <f>'[20]27-10-21'!D5</f>
        <v>2022-23</v>
      </c>
      <c r="E7" s="107" t="str">
        <f>[5]Sheet1!F2</f>
        <v>2023-24</v>
      </c>
      <c r="F7" s="107" t="str">
        <f>[5]Sheet1!G2</f>
        <v>2023-24</v>
      </c>
      <c r="G7" s="107" t="str">
        <f>[5]Sheet1!H2</f>
        <v>2024-25</v>
      </c>
      <c r="H7" s="107" t="str">
        <f>[5]Sheet1!I2</f>
        <v>2024-25</v>
      </c>
      <c r="I7" s="107" t="str">
        <f>[5]Sheet1!J2</f>
        <v>2024-25</v>
      </c>
      <c r="J7" s="107" t="str">
        <f>[5]Sheet1!K2</f>
        <v>2025-26</v>
      </c>
      <c r="K7" s="261"/>
      <c r="N7"/>
      <c r="O7"/>
      <c r="P7"/>
      <c r="Q7"/>
      <c r="R7"/>
      <c r="S7"/>
      <c r="T7"/>
    </row>
    <row r="8" spans="1:23" x14ac:dyDescent="0.25">
      <c r="A8" s="215" t="s">
        <v>4</v>
      </c>
      <c r="B8" s="215"/>
      <c r="C8" s="107" t="s">
        <v>14</v>
      </c>
      <c r="D8" s="107" t="s">
        <v>472</v>
      </c>
      <c r="E8" s="107" t="str">
        <f>[5]Sheet1!F3</f>
        <v>REVISED</v>
      </c>
      <c r="F8" s="107" t="str">
        <f>[5]Sheet1!G3</f>
        <v>ACTUAL</v>
      </c>
      <c r="G8" s="107" t="str">
        <f>[5]Sheet1!H3</f>
        <v>ADOPTED</v>
      </c>
      <c r="H8" s="107" t="str">
        <f>[5]Sheet1!I3</f>
        <v>ACTUAL</v>
      </c>
      <c r="I8" s="107" t="str">
        <f>[5]Sheet1!J3</f>
        <v xml:space="preserve"> REVISED </v>
      </c>
      <c r="J8" s="107" t="str">
        <f>[5]Sheet1!K3</f>
        <v>PROPOSED</v>
      </c>
      <c r="K8" s="261"/>
      <c r="N8"/>
      <c r="O8"/>
      <c r="P8"/>
      <c r="Q8"/>
      <c r="R8"/>
      <c r="S8"/>
      <c r="T8"/>
    </row>
    <row r="9" spans="1:23" ht="15.75" thickBot="1" x14ac:dyDescent="0.3">
      <c r="A9" s="109" t="s">
        <v>5</v>
      </c>
      <c r="B9" s="109"/>
      <c r="C9" s="109" t="s">
        <v>1050</v>
      </c>
      <c r="D9" s="109" t="s">
        <v>1050</v>
      </c>
      <c r="E9" s="141" t="str">
        <f>[5]Sheet1!F4</f>
        <v xml:space="preserve"> BUDGET</v>
      </c>
      <c r="F9" s="141"/>
      <c r="G9" s="141" t="str">
        <f>[5]Sheet1!H4</f>
        <v xml:space="preserve"> BUDGET</v>
      </c>
      <c r="H9" s="141" t="str">
        <f>[5]Sheet1!I4</f>
        <v>SIX MONTHS</v>
      </c>
      <c r="I9" s="141" t="str">
        <f>[5]Sheet1!J4</f>
        <v xml:space="preserve"> BUDGET</v>
      </c>
      <c r="J9" s="141" t="str">
        <f>[5]Sheet1!K4</f>
        <v xml:space="preserve"> BUDGET</v>
      </c>
      <c r="K9" s="261"/>
      <c r="L9" s="297"/>
      <c r="M9" s="297"/>
      <c r="N9" s="298"/>
      <c r="O9" s="298"/>
      <c r="P9" s="298"/>
      <c r="Q9" s="298"/>
      <c r="R9" s="298"/>
      <c r="S9" s="298"/>
    </row>
    <row r="10" spans="1:23" ht="15.75" thickTop="1" x14ac:dyDescent="0.25">
      <c r="A10" s="199"/>
      <c r="B10" s="97" t="s">
        <v>834</v>
      </c>
      <c r="C10" s="119">
        <f>'[20]27-10-21'!C8</f>
        <v>44657</v>
      </c>
      <c r="D10" s="119">
        <f>'[20]27-10-21'!D8</f>
        <v>32547</v>
      </c>
      <c r="E10" s="119">
        <f>'[20]27-10-21'!E8</f>
        <v>29054</v>
      </c>
      <c r="F10" s="119">
        <f>'[20]27-10-21'!F8</f>
        <v>29054</v>
      </c>
      <c r="G10" s="119">
        <f>'[20]27-10-21'!G8</f>
        <v>33148.990000000005</v>
      </c>
      <c r="H10" s="119">
        <f>'[20]27-10-21'!H8</f>
        <v>33148.990000000005</v>
      </c>
      <c r="I10" s="119">
        <f>'[20]27-10-21'!I8</f>
        <v>33148.990000000005</v>
      </c>
      <c r="J10" s="119">
        <f>'[20]27-10-21'!J8</f>
        <v>41172.780000000006</v>
      </c>
      <c r="K10" s="261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</row>
    <row r="11" spans="1:23" x14ac:dyDescent="0.25">
      <c r="A11" s="299" t="s">
        <v>40</v>
      </c>
      <c r="C11" s="119"/>
      <c r="D11" s="119"/>
      <c r="E11" s="119"/>
      <c r="F11" s="119"/>
      <c r="G11" s="119"/>
      <c r="H11" s="119"/>
      <c r="I11" s="119"/>
      <c r="J11" s="119"/>
      <c r="K11" s="261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</row>
    <row r="12" spans="1:23" x14ac:dyDescent="0.25">
      <c r="A12" s="97" t="str">
        <f>'[20]27-10-21'!A10</f>
        <v>203-00-00-40530</v>
      </c>
      <c r="B12" s="299" t="s">
        <v>1303</v>
      </c>
      <c r="C12" s="119">
        <f>'[20]27-10-21'!C10</f>
        <v>9000</v>
      </c>
      <c r="D12" s="119">
        <f>'[20]27-10-21'!D10</f>
        <v>12147.42</v>
      </c>
      <c r="E12" s="119">
        <f>'[20]27-10-21'!E10</f>
        <v>10000</v>
      </c>
      <c r="F12" s="119">
        <f>'[20]27-10-21'!F10</f>
        <v>12778.54</v>
      </c>
      <c r="G12" s="119">
        <f>'[20]27-10-21'!G10</f>
        <v>10000</v>
      </c>
      <c r="H12" s="119">
        <f>'[20]27-10-21'!H10</f>
        <v>6516.91</v>
      </c>
      <c r="I12" s="119">
        <f>'[20]27-10-21'!I10</f>
        <v>10000</v>
      </c>
      <c r="J12" s="119">
        <f>'[20]27-10-21'!J10</f>
        <v>10000</v>
      </c>
      <c r="K12" s="261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</row>
    <row r="13" spans="1:23" x14ac:dyDescent="0.25">
      <c r="A13" s="97" t="str">
        <f>'[20]27-10-21'!A11</f>
        <v>203-00-00-40710</v>
      </c>
      <c r="B13" s="97" t="s">
        <v>1304</v>
      </c>
      <c r="C13" s="120">
        <f>'[20]27-10-21'!C11</f>
        <v>85</v>
      </c>
      <c r="D13" s="120">
        <f>'[20]27-10-21'!D11</f>
        <v>310.25</v>
      </c>
      <c r="E13" s="120">
        <f>'[20]27-10-21'!E11</f>
        <v>0</v>
      </c>
      <c r="F13" s="120">
        <f>'[20]27-10-21'!F11</f>
        <v>1712.09</v>
      </c>
      <c r="G13" s="120">
        <f>'[20]27-10-21'!G11</f>
        <v>0</v>
      </c>
      <c r="H13" s="120">
        <f>'[20]27-10-21'!H11</f>
        <v>773.79</v>
      </c>
      <c r="I13" s="120">
        <f>'[20]27-10-21'!I11</f>
        <v>773.79</v>
      </c>
      <c r="J13" s="120">
        <f>'[20]27-10-21'!J11</f>
        <v>0</v>
      </c>
      <c r="K13" s="261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</row>
    <row r="14" spans="1:23" ht="15.75" thickBot="1" x14ac:dyDescent="0.3">
      <c r="A14" s="288"/>
      <c r="B14" s="300" t="s">
        <v>1305</v>
      </c>
      <c r="C14" s="119">
        <f t="shared" ref="C14:H14" si="0">SUM(C12:C13)</f>
        <v>9085</v>
      </c>
      <c r="D14" s="119">
        <f t="shared" si="0"/>
        <v>12457.67</v>
      </c>
      <c r="E14" s="119">
        <f t="shared" si="0"/>
        <v>10000</v>
      </c>
      <c r="F14" s="119">
        <f>SUM(F12:F13)</f>
        <v>14490.630000000001</v>
      </c>
      <c r="G14" s="119">
        <f t="shared" si="0"/>
        <v>10000</v>
      </c>
      <c r="H14" s="119">
        <f t="shared" si="0"/>
        <v>7290.7</v>
      </c>
      <c r="I14" s="119">
        <f>'[20]27-10-21'!I13</f>
        <v>10773.79</v>
      </c>
      <c r="J14" s="119">
        <f>'[20]27-10-21'!J13</f>
        <v>10000</v>
      </c>
      <c r="K14" s="261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</row>
    <row r="15" spans="1:23" ht="16.5" thickTop="1" thickBot="1" x14ac:dyDescent="0.3">
      <c r="A15" s="110"/>
      <c r="B15" s="301" t="s">
        <v>41</v>
      </c>
      <c r="C15" s="214">
        <f t="shared" ref="C15:J15" si="1">C14+C10</f>
        <v>53742</v>
      </c>
      <c r="D15" s="214">
        <f t="shared" si="1"/>
        <v>45004.67</v>
      </c>
      <c r="E15" s="214">
        <f t="shared" si="1"/>
        <v>39054</v>
      </c>
      <c r="F15" s="214">
        <f t="shared" si="1"/>
        <v>43544.630000000005</v>
      </c>
      <c r="G15" s="214">
        <f t="shared" si="1"/>
        <v>43148.990000000005</v>
      </c>
      <c r="H15" s="214">
        <f t="shared" si="1"/>
        <v>40439.69</v>
      </c>
      <c r="I15" s="214">
        <f t="shared" si="1"/>
        <v>43922.780000000006</v>
      </c>
      <c r="J15" s="214">
        <f t="shared" si="1"/>
        <v>51172.780000000006</v>
      </c>
      <c r="K15" s="261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</row>
    <row r="16" spans="1:23" ht="15.75" thickTop="1" x14ac:dyDescent="0.25">
      <c r="A16" s="97" t="s">
        <v>34</v>
      </c>
      <c r="E16" s="119"/>
      <c r="F16" s="119"/>
      <c r="G16" s="119"/>
      <c r="H16" s="119"/>
      <c r="I16" s="119"/>
      <c r="J16" s="119"/>
      <c r="K16" s="261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</row>
    <row r="17" spans="1:23" x14ac:dyDescent="0.25">
      <c r="A17" s="288" t="str">
        <f>'[20]27-10-21'!A17</f>
        <v>203-15-10-52299</v>
      </c>
      <c r="B17" s="288" t="str">
        <f>'[20]27-10-21'!B17</f>
        <v xml:space="preserve"> MISCELLANEOUS SUPPLI </v>
      </c>
      <c r="C17" s="289">
        <f>'[20]27-10-21'!C17</f>
        <v>500</v>
      </c>
      <c r="D17" s="289">
        <f>'[20]27-10-21'!D17</f>
        <v>347</v>
      </c>
      <c r="E17" s="289">
        <f>'[20]27-10-21'!E17</f>
        <v>500</v>
      </c>
      <c r="F17" s="289">
        <f>'[20]27-10-21'!F17</f>
        <v>0</v>
      </c>
      <c r="G17" s="289">
        <f>'[20]27-10-21'!G17</f>
        <v>500</v>
      </c>
      <c r="H17" s="289">
        <f>'[20]27-10-21'!H17</f>
        <v>0</v>
      </c>
      <c r="I17" s="289">
        <f>'[20]27-10-21'!I17</f>
        <v>500</v>
      </c>
      <c r="J17" s="289">
        <f>'[20]27-10-21'!J17</f>
        <v>500</v>
      </c>
      <c r="K17" s="261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</row>
    <row r="18" spans="1:23" x14ac:dyDescent="0.25">
      <c r="A18" s="220"/>
      <c r="B18" s="220" t="str">
        <f>'[20]27-10-21'!B18</f>
        <v xml:space="preserve"> TOTAL SUPPLIES</v>
      </c>
      <c r="C18" s="216">
        <f>SUM(C17)</f>
        <v>500</v>
      </c>
      <c r="D18" s="216">
        <f t="shared" ref="D18:J18" si="2">SUM(D17)</f>
        <v>347</v>
      </c>
      <c r="E18" s="216">
        <f t="shared" si="2"/>
        <v>500</v>
      </c>
      <c r="F18" s="216">
        <f t="shared" si="2"/>
        <v>0</v>
      </c>
      <c r="G18" s="216">
        <f t="shared" si="2"/>
        <v>500</v>
      </c>
      <c r="H18" s="216">
        <f t="shared" si="2"/>
        <v>0</v>
      </c>
      <c r="I18" s="216">
        <f t="shared" si="2"/>
        <v>500</v>
      </c>
      <c r="J18" s="216">
        <f t="shared" si="2"/>
        <v>500</v>
      </c>
      <c r="K18" s="261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</row>
    <row r="19" spans="1:23" x14ac:dyDescent="0.25">
      <c r="A19" s="147" t="str">
        <f>'[20]27-10-21'!A19</f>
        <v>203-15-10-54406</v>
      </c>
      <c r="B19" s="147" t="str">
        <f>'[20]27-10-21'!B19</f>
        <v xml:space="preserve"> TRAINING             </v>
      </c>
      <c r="C19" s="120">
        <f>C17</f>
        <v>500</v>
      </c>
      <c r="D19" s="120">
        <f>D17</f>
        <v>347</v>
      </c>
      <c r="E19" s="120">
        <f>'[20]27-10-21'!E19</f>
        <v>250</v>
      </c>
      <c r="F19" s="120">
        <f>'[20]27-10-21'!F19</f>
        <v>0</v>
      </c>
      <c r="G19" s="120">
        <f>'[20]27-10-21'!G19</f>
        <v>250</v>
      </c>
      <c r="H19" s="120">
        <f>'[20]27-10-21'!H19</f>
        <v>0</v>
      </c>
      <c r="I19" s="120">
        <f>'[20]27-10-21'!I19</f>
        <v>250</v>
      </c>
      <c r="J19" s="120">
        <f>'[20]27-10-21'!J19</f>
        <v>1000</v>
      </c>
      <c r="K19" s="261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</row>
    <row r="20" spans="1:23" x14ac:dyDescent="0.25">
      <c r="A20" s="147"/>
      <c r="B20" s="147" t="str">
        <f>'[20]27-10-21'!B20</f>
        <v xml:space="preserve"> TOTAL SERVICES</v>
      </c>
      <c r="C20" s="216">
        <f>SUM(C19)</f>
        <v>500</v>
      </c>
      <c r="D20" s="216">
        <f t="shared" ref="D20:J20" si="3">SUM(D19)</f>
        <v>347</v>
      </c>
      <c r="E20" s="216">
        <f t="shared" si="3"/>
        <v>250</v>
      </c>
      <c r="F20" s="216">
        <f t="shared" si="3"/>
        <v>0</v>
      </c>
      <c r="G20" s="216">
        <f t="shared" si="3"/>
        <v>250</v>
      </c>
      <c r="H20" s="216">
        <f t="shared" si="3"/>
        <v>0</v>
      </c>
      <c r="I20" s="216">
        <f t="shared" si="3"/>
        <v>250</v>
      </c>
      <c r="J20" s="216">
        <f t="shared" si="3"/>
        <v>1000</v>
      </c>
      <c r="K20" s="261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</row>
    <row r="21" spans="1:23" x14ac:dyDescent="0.25">
      <c r="A21" s="147" t="str">
        <f>'[20]27-10-21'!A21</f>
        <v>203-15-10-55504</v>
      </c>
      <c r="B21" s="147" t="str">
        <f>'[20]27-10-21'!B21</f>
        <v xml:space="preserve"> MACHINERY AND EQUIPM </v>
      </c>
      <c r="C21" s="120">
        <f>'[20]27-10-21'!C21</f>
        <v>2000</v>
      </c>
      <c r="D21" s="120">
        <f>'[20]27-10-21'!D21</f>
        <v>0</v>
      </c>
      <c r="E21" s="120">
        <f>'[20]27-10-21'!E21</f>
        <v>12100</v>
      </c>
      <c r="F21" s="120">
        <f>'[20]27-10-21'!F21</f>
        <v>10396.64</v>
      </c>
      <c r="G21" s="120">
        <f>'[20]27-10-21'!G21</f>
        <v>2000</v>
      </c>
      <c r="H21" s="120">
        <f>'[20]27-10-21'!H21</f>
        <v>0</v>
      </c>
      <c r="I21" s="120">
        <f>'[20]27-10-21'!I21</f>
        <v>2000</v>
      </c>
      <c r="J21" s="120">
        <f>'[20]27-10-21'!J21</f>
        <v>10000</v>
      </c>
      <c r="K21" s="261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</row>
    <row r="22" spans="1:23" x14ac:dyDescent="0.25">
      <c r="A22" s="220"/>
      <c r="B22" s="220" t="str">
        <f>'[20]27-10-21'!B22</f>
        <v xml:space="preserve"> TOTAL MACHINERY &amp; EQMT</v>
      </c>
      <c r="C22" s="120">
        <f t="shared" ref="C22:D22" si="4">C21</f>
        <v>2000</v>
      </c>
      <c r="D22" s="120">
        <f t="shared" si="4"/>
        <v>0</v>
      </c>
      <c r="E22" s="120">
        <f>E21</f>
        <v>12100</v>
      </c>
      <c r="F22" s="120">
        <f t="shared" ref="F22:J22" si="5">F21</f>
        <v>10396.64</v>
      </c>
      <c r="G22" s="120">
        <f t="shared" si="5"/>
        <v>2000</v>
      </c>
      <c r="H22" s="120">
        <f t="shared" si="5"/>
        <v>0</v>
      </c>
      <c r="I22" s="120">
        <f t="shared" si="5"/>
        <v>2000</v>
      </c>
      <c r="J22" s="120">
        <f t="shared" si="5"/>
        <v>10000</v>
      </c>
      <c r="K22" s="261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</row>
    <row r="23" spans="1:23" hidden="1" x14ac:dyDescent="0.25">
      <c r="A23" s="220" t="str">
        <f>'[20]27-10-21'!A23</f>
        <v>203-15-10-66502</v>
      </c>
      <c r="B23" s="220" t="str">
        <f>'[20]27-10-21'!B23</f>
        <v xml:space="preserve"> BUILDINGS            </v>
      </c>
      <c r="C23" s="120">
        <f>'[20]27-10-21'!C23</f>
        <v>500</v>
      </c>
      <c r="D23" s="120">
        <f>'[20]27-10-21'!D23</f>
        <v>0</v>
      </c>
      <c r="E23" s="120">
        <f>'[20]27-10-21'!E23</f>
        <v>0</v>
      </c>
      <c r="F23" s="120">
        <f>'[20]27-10-21'!F23</f>
        <v>0</v>
      </c>
      <c r="G23" s="120">
        <f>'[20]27-10-21'!G23</f>
        <v>0</v>
      </c>
      <c r="H23" s="120">
        <f>'[20]27-10-21'!H23</f>
        <v>0</v>
      </c>
      <c r="I23" s="120">
        <f>'[20]27-10-21'!I23</f>
        <v>0</v>
      </c>
      <c r="J23" s="120">
        <f>'[20]27-10-21'!J23</f>
        <v>0</v>
      </c>
      <c r="K23" s="261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</row>
    <row r="24" spans="1:23" hidden="1" x14ac:dyDescent="0.25">
      <c r="A24" s="220"/>
      <c r="B24" s="220" t="str">
        <f>'[20]27-10-21'!B24</f>
        <v xml:space="preserve"> TOTAL CAPITAL</v>
      </c>
      <c r="C24" s="216">
        <f t="shared" ref="C24:J24" si="6">C23</f>
        <v>500</v>
      </c>
      <c r="D24" s="216">
        <f t="shared" si="6"/>
        <v>0</v>
      </c>
      <c r="E24" s="216">
        <f t="shared" si="6"/>
        <v>0</v>
      </c>
      <c r="F24" s="216">
        <f t="shared" si="6"/>
        <v>0</v>
      </c>
      <c r="G24" s="216">
        <f t="shared" si="6"/>
        <v>0</v>
      </c>
      <c r="H24" s="216">
        <f t="shared" si="6"/>
        <v>0</v>
      </c>
      <c r="I24" s="216">
        <f t="shared" si="6"/>
        <v>0</v>
      </c>
      <c r="J24" s="216">
        <f t="shared" si="6"/>
        <v>0</v>
      </c>
      <c r="K24" s="261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</row>
    <row r="25" spans="1:23" hidden="1" x14ac:dyDescent="0.25">
      <c r="A25" s="220" t="str">
        <f>'[20]27-10-21'!A25</f>
        <v>203-70-99-57202</v>
      </c>
      <c r="B25" s="220" t="str">
        <f>'[20]27-10-21'!B25</f>
        <v xml:space="preserve"> TRANSFER TO MC TECHN </v>
      </c>
      <c r="C25" s="120">
        <f>'[20]27-10-21'!C25</f>
        <v>0</v>
      </c>
      <c r="D25" s="120">
        <f>'[20]27-10-21'!D25</f>
        <v>0</v>
      </c>
      <c r="E25" s="120">
        <f>'[20]27-10-21'!E25</f>
        <v>0</v>
      </c>
      <c r="F25" s="120">
        <f>'[20]27-10-21'!F25</f>
        <v>0</v>
      </c>
      <c r="G25" s="120">
        <f>'[20]27-10-21'!G25</f>
        <v>0</v>
      </c>
      <c r="H25" s="120">
        <f>'[20]27-10-21'!H25</f>
        <v>0</v>
      </c>
      <c r="I25" s="120">
        <f>'[20]27-10-21'!I25</f>
        <v>0</v>
      </c>
      <c r="J25" s="120">
        <f>'[20]27-10-21'!J25</f>
        <v>0</v>
      </c>
      <c r="K25" s="261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</row>
    <row r="26" spans="1:23" hidden="1" x14ac:dyDescent="0.25">
      <c r="A26" s="147"/>
      <c r="B26" s="147" t="s">
        <v>1263</v>
      </c>
      <c r="C26" s="120">
        <f t="shared" ref="C26:D26" si="7">SUM(C25)</f>
        <v>0</v>
      </c>
      <c r="D26" s="120">
        <f t="shared" si="7"/>
        <v>0</v>
      </c>
      <c r="E26" s="120">
        <f>SUM(E25)</f>
        <v>0</v>
      </c>
      <c r="F26" s="120">
        <f t="shared" ref="F26:J26" si="8">SUM(F25)</f>
        <v>0</v>
      </c>
      <c r="G26" s="120">
        <f t="shared" si="8"/>
        <v>0</v>
      </c>
      <c r="H26" s="120">
        <f t="shared" si="8"/>
        <v>0</v>
      </c>
      <c r="I26" s="120">
        <f t="shared" si="8"/>
        <v>0</v>
      </c>
      <c r="J26" s="120">
        <f t="shared" si="8"/>
        <v>0</v>
      </c>
      <c r="K26" s="261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</row>
    <row r="27" spans="1:23" ht="15.75" thickBot="1" x14ac:dyDescent="0.3">
      <c r="A27" s="309"/>
      <c r="B27" s="310" t="s">
        <v>1247</v>
      </c>
      <c r="C27" s="311">
        <f>SUM(C17:C24)/2</f>
        <v>3500</v>
      </c>
      <c r="D27" s="311">
        <f>SUM(D17:D24)/2</f>
        <v>694</v>
      </c>
      <c r="E27" s="311">
        <f t="shared" ref="E27:J27" si="9">SUM(E17:E26)/2</f>
        <v>12850</v>
      </c>
      <c r="F27" s="311">
        <f t="shared" si="9"/>
        <v>10396.64</v>
      </c>
      <c r="G27" s="311">
        <f t="shared" si="9"/>
        <v>2750</v>
      </c>
      <c r="H27" s="311">
        <f t="shared" si="9"/>
        <v>0</v>
      </c>
      <c r="I27" s="311">
        <f t="shared" si="9"/>
        <v>2750</v>
      </c>
      <c r="J27" s="311">
        <f t="shared" si="9"/>
        <v>11500</v>
      </c>
      <c r="K27" s="261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</row>
    <row r="28" spans="1:23" ht="15.75" thickTop="1" x14ac:dyDescent="0.25">
      <c r="E28" s="119"/>
      <c r="F28" s="119"/>
      <c r="G28" s="302"/>
      <c r="H28" s="302"/>
      <c r="I28" s="302"/>
      <c r="J28" s="302"/>
      <c r="K28" s="261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</row>
    <row r="29" spans="1:23" x14ac:dyDescent="0.25">
      <c r="E29" s="119"/>
      <c r="F29" s="119"/>
      <c r="G29" s="302"/>
      <c r="H29" s="302"/>
      <c r="I29" s="302"/>
      <c r="J29" s="302"/>
      <c r="K29" s="261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</row>
    <row r="30" spans="1:23" x14ac:dyDescent="0.25">
      <c r="B30" s="97" t="s">
        <v>885</v>
      </c>
      <c r="C30" s="100">
        <f>C15-C27</f>
        <v>50242</v>
      </c>
      <c r="D30" s="100">
        <f>D15-D27</f>
        <v>44310.67</v>
      </c>
      <c r="E30" s="119">
        <f>E15-E27</f>
        <v>26204</v>
      </c>
      <c r="F30" s="119">
        <f>F15-F27+1</f>
        <v>33148.990000000005</v>
      </c>
      <c r="G30" s="119">
        <f>G15-G27</f>
        <v>40398.990000000005</v>
      </c>
      <c r="H30" s="119">
        <f>H15-H27</f>
        <v>40439.69</v>
      </c>
      <c r="I30" s="119">
        <f>I15-I27</f>
        <v>41172.780000000006</v>
      </c>
      <c r="J30" s="119">
        <f>J15-J27</f>
        <v>39672.780000000006</v>
      </c>
      <c r="K30" s="261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</row>
    <row r="31" spans="1:23" x14ac:dyDescent="0.25">
      <c r="G31" s="100"/>
      <c r="H31" s="100"/>
      <c r="I31" s="100"/>
      <c r="J31" s="100"/>
      <c r="K31" s="261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</row>
    <row r="32" spans="1:23" x14ac:dyDescent="0.25">
      <c r="K32" s="261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</row>
    <row r="33" spans="2:23" x14ac:dyDescent="0.25">
      <c r="B33" s="97" t="s">
        <v>1301</v>
      </c>
      <c r="C33" s="100">
        <f>C14-C27</f>
        <v>5585</v>
      </c>
      <c r="D33" s="100">
        <f>D14-D27</f>
        <v>11763.67</v>
      </c>
      <c r="E33" s="119">
        <f>E30-E10</f>
        <v>-2850</v>
      </c>
      <c r="F33" s="119">
        <f>F30-F10-1</f>
        <v>4093.9900000000052</v>
      </c>
      <c r="G33" s="119">
        <f>G30-G10</f>
        <v>7250</v>
      </c>
      <c r="H33" s="119">
        <f>H30-H10</f>
        <v>7290.6999999999971</v>
      </c>
      <c r="I33" s="119">
        <f>I30-I10</f>
        <v>8023.7900000000009</v>
      </c>
      <c r="J33" s="119">
        <f>J30-J10</f>
        <v>-1500</v>
      </c>
      <c r="K33" s="261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</row>
    <row r="34" spans="2:23" x14ac:dyDescent="0.25">
      <c r="E34" s="119"/>
      <c r="F34" s="119"/>
      <c r="G34" s="302"/>
      <c r="H34" s="302"/>
      <c r="I34" s="302"/>
      <c r="J34" s="302"/>
      <c r="K34" s="261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</row>
    <row r="35" spans="2:23" x14ac:dyDescent="0.25">
      <c r="K35" s="261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</row>
    <row r="36" spans="2:23" x14ac:dyDescent="0.25">
      <c r="K36" s="261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</row>
    <row r="37" spans="2:23" x14ac:dyDescent="0.25">
      <c r="K37" s="261"/>
      <c r="L37" s="308"/>
      <c r="M37" s="308"/>
      <c r="N37" s="308"/>
      <c r="O37" s="308"/>
      <c r="P37" s="308"/>
      <c r="Q37" s="308"/>
      <c r="R37" s="308"/>
      <c r="S37" s="308"/>
      <c r="T37" s="308"/>
      <c r="U37" s="308"/>
      <c r="V37" s="308"/>
      <c r="W37" s="308"/>
    </row>
    <row r="38" spans="2:23" x14ac:dyDescent="0.25">
      <c r="K38" s="261"/>
    </row>
    <row r="39" spans="2:23" x14ac:dyDescent="0.25">
      <c r="K39" s="261"/>
    </row>
    <row r="40" spans="2:23" x14ac:dyDescent="0.25">
      <c r="K40" s="261"/>
    </row>
    <row r="41" spans="2:23" x14ac:dyDescent="0.25">
      <c r="K41" s="261"/>
    </row>
    <row r="42" spans="2:23" x14ac:dyDescent="0.25">
      <c r="K42" s="261"/>
    </row>
    <row r="43" spans="2:23" x14ac:dyDescent="0.25">
      <c r="K43" s="261"/>
    </row>
    <row r="44" spans="2:23" x14ac:dyDescent="0.25">
      <c r="K44" s="261"/>
    </row>
    <row r="45" spans="2:23" x14ac:dyDescent="0.25">
      <c r="K45" s="261"/>
    </row>
    <row r="46" spans="2:23" x14ac:dyDescent="0.25">
      <c r="K46" s="261"/>
    </row>
    <row r="47" spans="2:23" x14ac:dyDescent="0.25">
      <c r="K47" s="261"/>
    </row>
    <row r="48" spans="2:23" x14ac:dyDescent="0.25">
      <c r="K48" s="261"/>
    </row>
    <row r="49" spans="11:11" x14ac:dyDescent="0.25">
      <c r="K49" s="261"/>
    </row>
    <row r="50" spans="11:11" x14ac:dyDescent="0.25">
      <c r="K50" s="261"/>
    </row>
    <row r="51" spans="11:11" x14ac:dyDescent="0.25">
      <c r="K51" s="261"/>
    </row>
    <row r="52" spans="11:11" x14ac:dyDescent="0.25">
      <c r="K52" s="261"/>
    </row>
    <row r="53" spans="11:11" x14ac:dyDescent="0.25">
      <c r="K53" s="261"/>
    </row>
    <row r="54" spans="11:11" x14ac:dyDescent="0.25">
      <c r="K54" s="261"/>
    </row>
    <row r="55" spans="11:11" x14ac:dyDescent="0.25">
      <c r="K55" s="261"/>
    </row>
    <row r="56" spans="11:11" x14ac:dyDescent="0.25">
      <c r="K56" s="261"/>
    </row>
    <row r="57" spans="11:11" x14ac:dyDescent="0.25">
      <c r="K57" s="261"/>
    </row>
    <row r="58" spans="11:11" x14ac:dyDescent="0.25">
      <c r="K58" s="261"/>
    </row>
    <row r="59" spans="11:11" x14ac:dyDescent="0.25">
      <c r="K59" s="261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986DF-DCDF-4964-902A-2B8814850039}">
  <dimension ref="A3:W41"/>
  <sheetViews>
    <sheetView workbookViewId="0">
      <selection activeCell="F31" sqref="F31"/>
    </sheetView>
  </sheetViews>
  <sheetFormatPr defaultRowHeight="15" x14ac:dyDescent="0.25"/>
  <cols>
    <col min="1" max="1" width="13.7109375" style="97" customWidth="1"/>
    <col min="2" max="2" width="28.7109375" style="97" customWidth="1"/>
    <col min="3" max="4" width="10.7109375" style="119" hidden="1" customWidth="1"/>
    <col min="5" max="5" width="10.7109375" style="119" customWidth="1"/>
    <col min="6" max="7" width="10.7109375" style="119" bestFit="1" customWidth="1"/>
    <col min="8" max="8" width="12.7109375" style="119" bestFit="1" customWidth="1"/>
    <col min="9" max="9" width="10.28515625" style="119" bestFit="1" customWidth="1"/>
    <col min="10" max="10" width="11.42578125" style="119" bestFit="1" customWidth="1"/>
    <col min="11" max="11" width="0" hidden="1" customWidth="1"/>
    <col min="12" max="12" width="21.7109375" hidden="1" customWidth="1"/>
    <col min="13" max="13" width="38.28515625" hidden="1" customWidth="1"/>
    <col min="14" max="18" width="10.7109375" hidden="1" customWidth="1"/>
    <col min="19" max="19" width="12.7109375" hidden="1" customWidth="1"/>
    <col min="20" max="20" width="10.28515625" hidden="1" customWidth="1"/>
    <col min="21" max="21" width="11.42578125" hidden="1" customWidth="1"/>
    <col min="22" max="31" width="0" hidden="1" customWidth="1"/>
  </cols>
  <sheetData>
    <row r="3" spans="1:23" x14ac:dyDescent="0.25">
      <c r="A3" s="304" t="s">
        <v>0</v>
      </c>
      <c r="B3" s="304"/>
      <c r="C3" s="260"/>
      <c r="D3" s="260"/>
      <c r="E3" s="260"/>
      <c r="F3" s="260"/>
      <c r="G3" s="260"/>
      <c r="H3" s="260"/>
      <c r="I3" s="260"/>
      <c r="J3" s="260"/>
      <c r="K3" s="261"/>
    </row>
    <row r="4" spans="1:23" x14ac:dyDescent="0.25">
      <c r="A4" s="304" t="str">
        <f>[5]Sheet1!$A$2</f>
        <v>BUDGET 2025-2026</v>
      </c>
      <c r="B4" s="304"/>
      <c r="C4" s="260"/>
      <c r="D4" s="260"/>
      <c r="E4" s="260"/>
      <c r="F4" s="260"/>
      <c r="G4" s="260"/>
      <c r="H4" s="260"/>
      <c r="I4" s="260"/>
      <c r="J4" s="260"/>
      <c r="K4" s="261"/>
    </row>
    <row r="5" spans="1:23" x14ac:dyDescent="0.25">
      <c r="A5" s="304" t="s">
        <v>1306</v>
      </c>
      <c r="B5" s="304"/>
      <c r="C5" s="260"/>
      <c r="D5" s="260"/>
      <c r="E5" s="260"/>
      <c r="F5" s="260"/>
      <c r="G5" s="260"/>
      <c r="H5" s="260"/>
      <c r="I5" s="260"/>
      <c r="J5" s="260"/>
      <c r="K5" s="261"/>
    </row>
    <row r="6" spans="1:23" x14ac:dyDescent="0.25">
      <c r="A6" s="94"/>
      <c r="B6" s="94"/>
      <c r="C6" s="218"/>
      <c r="D6" s="218"/>
      <c r="E6" s="218"/>
      <c r="F6" s="218"/>
      <c r="G6" s="218"/>
      <c r="H6" s="218"/>
      <c r="I6" s="218"/>
      <c r="J6" s="218"/>
      <c r="K6" s="261"/>
    </row>
    <row r="7" spans="1:23" x14ac:dyDescent="0.25">
      <c r="A7" s="215" t="s">
        <v>2</v>
      </c>
      <c r="B7" s="215" t="s">
        <v>3</v>
      </c>
      <c r="C7" s="236" t="str">
        <f>[5]Sheet1!D2</f>
        <v>2022-23</v>
      </c>
      <c r="D7" s="236" t="str">
        <f>[5]Sheet1!E2</f>
        <v>2022-23</v>
      </c>
      <c r="E7" s="236" t="str">
        <f>[5]Sheet1!F2</f>
        <v>2023-24</v>
      </c>
      <c r="F7" s="236" t="str">
        <f>[5]Sheet1!G2</f>
        <v>2023-24</v>
      </c>
      <c r="G7" s="236" t="str">
        <f>[5]Sheet1!H2</f>
        <v>2024-25</v>
      </c>
      <c r="H7" s="236" t="str">
        <f>[5]Sheet1!I2</f>
        <v>2024-25</v>
      </c>
      <c r="I7" s="236" t="str">
        <f>[5]Sheet1!J2</f>
        <v>2024-25</v>
      </c>
      <c r="J7" s="236" t="str">
        <f>[5]Sheet1!K2</f>
        <v>2025-26</v>
      </c>
      <c r="K7" s="261"/>
      <c r="L7" s="94" t="s">
        <v>1195</v>
      </c>
      <c r="M7" s="94" t="s">
        <v>1196</v>
      </c>
      <c r="N7" s="137" t="str">
        <f>[5]Sheet1!D2</f>
        <v>2022-23</v>
      </c>
      <c r="O7" s="137" t="str">
        <f>[5]Sheet1!E2</f>
        <v>2022-23</v>
      </c>
      <c r="P7" s="137" t="str">
        <f>[5]Sheet1!F2</f>
        <v>2023-24</v>
      </c>
      <c r="Q7" s="137" t="str">
        <f>[5]Sheet1!G2</f>
        <v>2023-24</v>
      </c>
      <c r="R7" s="137" t="str">
        <f>[5]Sheet1!H2</f>
        <v>2024-25</v>
      </c>
      <c r="S7" s="137" t="str">
        <f>[5]Sheet1!I2</f>
        <v>2024-25</v>
      </c>
      <c r="T7" s="137" t="str">
        <f>[5]Sheet1!J2</f>
        <v>2024-25</v>
      </c>
      <c r="U7" s="137" t="str">
        <f>[5]Sheet1!K2</f>
        <v>2025-26</v>
      </c>
      <c r="V7" s="94"/>
      <c r="W7" s="94"/>
    </row>
    <row r="8" spans="1:23" x14ac:dyDescent="0.25">
      <c r="A8" s="215" t="s">
        <v>4</v>
      </c>
      <c r="B8" s="215"/>
      <c r="C8" s="236" t="str">
        <f>[5]Sheet1!D3</f>
        <v>REVISED</v>
      </c>
      <c r="D8" s="236" t="str">
        <f>[5]Sheet1!E3</f>
        <v>ACTUAL</v>
      </c>
      <c r="E8" s="236" t="str">
        <f>[5]Sheet1!F3</f>
        <v>REVISED</v>
      </c>
      <c r="F8" s="236" t="str">
        <f>[5]Sheet1!G3</f>
        <v>ACTUAL</v>
      </c>
      <c r="G8" s="236" t="str">
        <f>[5]Sheet1!H3</f>
        <v>ADOPTED</v>
      </c>
      <c r="H8" s="236" t="str">
        <f>[5]Sheet1!I3</f>
        <v>ACTUAL</v>
      </c>
      <c r="I8" s="236" t="str">
        <f>[5]Sheet1!J3</f>
        <v xml:space="preserve"> REVISED </v>
      </c>
      <c r="J8" s="236" t="str">
        <f>[5]Sheet1!K3</f>
        <v>PROPOSED</v>
      </c>
      <c r="K8" s="261"/>
      <c r="L8" s="94" t="s">
        <v>5</v>
      </c>
      <c r="M8" s="94"/>
      <c r="N8" s="137" t="str">
        <f>[5]Sheet1!D3</f>
        <v>REVISED</v>
      </c>
      <c r="O8" s="137" t="str">
        <f>[5]Sheet1!E3</f>
        <v>ACTUAL</v>
      </c>
      <c r="P8" s="137" t="str">
        <f>[5]Sheet1!F3</f>
        <v>REVISED</v>
      </c>
      <c r="Q8" s="137" t="str">
        <f>[5]Sheet1!G3</f>
        <v>ACTUAL</v>
      </c>
      <c r="R8" s="137" t="str">
        <f>[5]Sheet1!H3</f>
        <v>ADOPTED</v>
      </c>
      <c r="S8" s="137" t="str">
        <f>[5]Sheet1!I3</f>
        <v>ACTUAL</v>
      </c>
      <c r="T8" s="137" t="str">
        <f>[5]Sheet1!J3</f>
        <v xml:space="preserve"> REVISED </v>
      </c>
      <c r="U8" s="137" t="str">
        <f>[5]Sheet1!K3</f>
        <v>PROPOSED</v>
      </c>
      <c r="V8" s="94"/>
      <c r="W8" s="94"/>
    </row>
    <row r="9" spans="1:23" ht="15.75" thickBot="1" x14ac:dyDescent="0.3">
      <c r="A9" s="312" t="s">
        <v>5</v>
      </c>
      <c r="B9" s="312"/>
      <c r="C9" s="312" t="str">
        <f>[5]Sheet1!D4</f>
        <v xml:space="preserve"> BUDGET</v>
      </c>
      <c r="D9" s="312"/>
      <c r="E9" s="312" t="str">
        <f>[5]Sheet1!F4</f>
        <v xml:space="preserve"> BUDGET</v>
      </c>
      <c r="F9" s="313"/>
      <c r="G9" s="313" t="str">
        <f>[5]Sheet1!H4</f>
        <v xml:space="preserve"> BUDGET</v>
      </c>
      <c r="H9" s="313" t="str">
        <f>[5]Sheet1!I4</f>
        <v>SIX MONTHS</v>
      </c>
      <c r="I9" s="313" t="str">
        <f>[5]Sheet1!J4</f>
        <v xml:space="preserve"> BUDGET</v>
      </c>
      <c r="J9" s="313" t="str">
        <f>[5]Sheet1!K4</f>
        <v xml:space="preserve"> BUDGET</v>
      </c>
      <c r="K9" s="261"/>
      <c r="L9" s="314" t="s">
        <v>5</v>
      </c>
      <c r="M9" s="314"/>
      <c r="N9" s="315" t="str">
        <f>[5]Sheet1!D4</f>
        <v xml:space="preserve"> BUDGET</v>
      </c>
      <c r="O9" s="314"/>
      <c r="P9" s="315" t="str">
        <f>[5]Sheet1!F4</f>
        <v xml:space="preserve"> BUDGET</v>
      </c>
      <c r="Q9" s="315"/>
      <c r="R9" s="315" t="str">
        <f>[5]Sheet1!H4</f>
        <v xml:space="preserve"> BUDGET</v>
      </c>
      <c r="S9" s="315" t="str">
        <f>[5]Sheet1!I4</f>
        <v>SIX MONTHS</v>
      </c>
      <c r="T9" s="315" t="str">
        <f>[5]Sheet1!J4</f>
        <v xml:space="preserve"> BUDGET</v>
      </c>
      <c r="U9" s="315" t="str">
        <f>[5]Sheet1!K4</f>
        <v xml:space="preserve"> BUDGET</v>
      </c>
      <c r="V9" s="94"/>
      <c r="W9" s="94"/>
    </row>
    <row r="10" spans="1:23" ht="15.75" thickTop="1" x14ac:dyDescent="0.25">
      <c r="B10" s="97" t="s">
        <v>39</v>
      </c>
      <c r="C10" s="100">
        <v>45</v>
      </c>
      <c r="D10" s="119">
        <v>45</v>
      </c>
      <c r="E10" s="119">
        <v>142</v>
      </c>
      <c r="F10" s="119">
        <v>142</v>
      </c>
      <c r="G10" s="119">
        <f>F22</f>
        <v>201.80000000000018</v>
      </c>
      <c r="H10" s="119">
        <f>F22</f>
        <v>201.80000000000018</v>
      </c>
      <c r="I10" s="119">
        <f>H10</f>
        <v>201.80000000000018</v>
      </c>
      <c r="J10" s="119">
        <f>I22</f>
        <v>5225.8</v>
      </c>
      <c r="K10" s="261"/>
      <c r="L10" t="str">
        <f>'[15]bpwr.ss. 16153573  4 10 2024'!A790</f>
        <v>205-00-00-40710</v>
      </c>
      <c r="M10" t="str">
        <f>'[15]bpwr.ss. 16153573  4 10 2024'!B790</f>
        <v xml:space="preserve"> INTEREST REVENUE     </v>
      </c>
      <c r="N10">
        <f>'[15]bpwr.ss. 16153573  4 10 2024'!C790</f>
        <v>-4</v>
      </c>
      <c r="O10">
        <f>'[15]bpwr.ss. 16153573  4 10 2024'!D790</f>
        <v>-7.03</v>
      </c>
      <c r="P10">
        <f>'[15]bpwr.ss. 16153573  4 10 2024'!E790</f>
        <v>-25</v>
      </c>
      <c r="Q10">
        <f>'[15]bpwr.ss. 16153573  4 10 2024'!F790</f>
        <v>-50</v>
      </c>
      <c r="R10">
        <f>'[15]bpwr.ss. 16153573  4 10 2024'!G790</f>
        <v>-25</v>
      </c>
      <c r="S10">
        <f>'[15]bpwr.ss. 16153573  4 10 2024'!H790</f>
        <v>-28.34</v>
      </c>
      <c r="T10">
        <f>'[15]bpwr.ss. 16153573  4 10 2024'!I776</f>
        <v>0</v>
      </c>
      <c r="U10">
        <f>'[15]bpwr.ss. 16153573  4 10 2024'!J776</f>
        <v>0</v>
      </c>
    </row>
    <row r="11" spans="1:23" x14ac:dyDescent="0.25">
      <c r="A11" s="97" t="s">
        <v>40</v>
      </c>
      <c r="C11" s="100"/>
      <c r="D11" s="100"/>
      <c r="E11" s="100"/>
      <c r="F11" s="100"/>
      <c r="G11" s="100"/>
      <c r="H11" s="100"/>
      <c r="I11" s="100"/>
      <c r="J11" s="100"/>
      <c r="K11" s="261"/>
      <c r="L11">
        <f>'[15]bpwr.ss. 16153573  4 10 2024'!A791</f>
        <v>0</v>
      </c>
      <c r="M11" t="str">
        <f>'[15]bpwr.ss. 16153573  4 10 2024'!B791</f>
        <v xml:space="preserve"> Subtotal object - 47 </v>
      </c>
      <c r="N11">
        <f>'[15]bpwr.ss. 16153573  4 10 2024'!C791</f>
        <v>-4</v>
      </c>
      <c r="O11">
        <f>'[15]bpwr.ss. 16153573  4 10 2024'!D791</f>
        <v>-7.03</v>
      </c>
      <c r="P11">
        <f>'[15]bpwr.ss. 16153573  4 10 2024'!E791</f>
        <v>-25</v>
      </c>
      <c r="Q11">
        <f>'[15]bpwr.ss. 16153573  4 10 2024'!F791</f>
        <v>-50</v>
      </c>
      <c r="R11">
        <f>'[15]bpwr.ss. 16153573  4 10 2024'!G791</f>
        <v>-25</v>
      </c>
      <c r="S11">
        <f>'[15]bpwr.ss. 16153573  4 10 2024'!H791</f>
        <v>-28.34</v>
      </c>
      <c r="T11">
        <f>'[15]bpwr.ss. 16153573  4 10 2024'!I777</f>
        <v>0</v>
      </c>
      <c r="U11">
        <f>'[15]bpwr.ss. 16153573  4 10 2024'!J777</f>
        <v>0</v>
      </c>
    </row>
    <row r="12" spans="1:23" x14ac:dyDescent="0.25">
      <c r="A12" s="97" t="str">
        <f>L10</f>
        <v>205-00-00-40710</v>
      </c>
      <c r="B12" s="97" t="str">
        <f>M10</f>
        <v xml:space="preserve"> INTEREST REVENUE     </v>
      </c>
      <c r="C12" s="119">
        <f t="shared" ref="C12" si="0">-N10</f>
        <v>4</v>
      </c>
      <c r="D12" s="119">
        <v>8</v>
      </c>
      <c r="E12" s="119">
        <v>35</v>
      </c>
      <c r="F12" s="119">
        <v>86.62</v>
      </c>
      <c r="G12" s="119">
        <v>18</v>
      </c>
      <c r="H12" s="119">
        <v>24.63</v>
      </c>
      <c r="I12" s="119">
        <v>25</v>
      </c>
      <c r="J12" s="119">
        <v>10</v>
      </c>
      <c r="K12" s="261"/>
      <c r="L12" t="str">
        <f>'[15]bpwr.ss. 16153573  4 10 2024'!A792</f>
        <v>205-00-00-40501</v>
      </c>
      <c r="M12" t="str">
        <f>'[15]bpwr.ss. 16153573  4 10 2024'!B792</f>
        <v xml:space="preserve"> STATE ALLOCATION REV </v>
      </c>
      <c r="N12">
        <f>'[15]bpwr.ss. 16153573  4 10 2024'!C792</f>
        <v>-2696</v>
      </c>
      <c r="O12">
        <f>'[15]bpwr.ss. 16153573  4 10 2024'!D792</f>
        <v>-2696.01</v>
      </c>
      <c r="P12">
        <f>'[15]bpwr.ss. 16153573  4 10 2024'!E792</f>
        <v>-2674</v>
      </c>
      <c r="Q12">
        <f>'[15]bpwr.ss. 16153573  4 10 2024'!F792</f>
        <v>-2673.94</v>
      </c>
      <c r="R12">
        <f>'[15]bpwr.ss. 16153573  4 10 2024'!G792</f>
        <v>-2600</v>
      </c>
      <c r="S12">
        <f>'[15]bpwr.ss. 16153573  4 10 2024'!H792</f>
        <v>-6813.18</v>
      </c>
      <c r="T12">
        <f>'[15]bpwr.ss. 16153573  4 10 2024'!I778</f>
        <v>0</v>
      </c>
      <c r="U12">
        <f>'[15]bpwr.ss. 16153573  4 10 2024'!J778</f>
        <v>0</v>
      </c>
    </row>
    <row r="13" spans="1:23" x14ac:dyDescent="0.25">
      <c r="A13" s="97" t="str">
        <f>L12</f>
        <v>205-00-00-40501</v>
      </c>
      <c r="B13" s="97" t="str">
        <f t="shared" ref="B13" si="1">M12</f>
        <v xml:space="preserve"> STATE ALLOCATION REV </v>
      </c>
      <c r="C13" s="119">
        <f>-N12</f>
        <v>2696</v>
      </c>
      <c r="D13" s="119">
        <f t="shared" ref="D13:G13" si="2">-O12</f>
        <v>2696.01</v>
      </c>
      <c r="E13" s="119">
        <v>6813</v>
      </c>
      <c r="F13" s="119">
        <v>6813.18</v>
      </c>
      <c r="G13" s="119">
        <f t="shared" si="2"/>
        <v>2600</v>
      </c>
      <c r="H13" s="119">
        <v>6704.21</v>
      </c>
      <c r="I13" s="119">
        <v>6704</v>
      </c>
      <c r="J13" s="119">
        <v>2600</v>
      </c>
      <c r="K13" s="261"/>
      <c r="L13">
        <f>'[15]bpwr.ss. 16153573  4 10 2024'!A793</f>
        <v>0</v>
      </c>
      <c r="M13" t="str">
        <f>'[15]bpwr.ss. 16153573  4 10 2024'!B793</f>
        <v xml:space="preserve"> Subtotal object - 48 </v>
      </c>
      <c r="N13">
        <f>'[15]bpwr.ss. 16153573  4 10 2024'!C793</f>
        <v>-2696</v>
      </c>
      <c r="O13">
        <f>'[15]bpwr.ss. 16153573  4 10 2024'!D793</f>
        <v>-2696.01</v>
      </c>
      <c r="P13">
        <f>'[15]bpwr.ss. 16153573  4 10 2024'!E793</f>
        <v>-2674</v>
      </c>
      <c r="Q13">
        <f>'[15]bpwr.ss. 16153573  4 10 2024'!F793</f>
        <v>-2673.94</v>
      </c>
      <c r="R13">
        <f>'[15]bpwr.ss. 16153573  4 10 2024'!G793</f>
        <v>-2600</v>
      </c>
      <c r="S13">
        <f>'[15]bpwr.ss. 16153573  4 10 2024'!H793</f>
        <v>-6813.18</v>
      </c>
      <c r="T13">
        <f>'[15]bpwr.ss. 16153573  4 10 2024'!I779</f>
        <v>0</v>
      </c>
      <c r="U13">
        <f>'[15]bpwr.ss. 16153573  4 10 2024'!J779</f>
        <v>0</v>
      </c>
    </row>
    <row r="14" spans="1:23" x14ac:dyDescent="0.25">
      <c r="A14" s="97" t="s">
        <v>1307</v>
      </c>
      <c r="B14" s="97" t="s">
        <v>1260</v>
      </c>
      <c r="E14" s="119">
        <v>0</v>
      </c>
      <c r="F14" s="119">
        <v>645</v>
      </c>
      <c r="G14" s="119">
        <v>0</v>
      </c>
      <c r="H14" s="119">
        <v>0</v>
      </c>
      <c r="I14" s="119">
        <v>0</v>
      </c>
      <c r="J14" s="119">
        <v>0</v>
      </c>
      <c r="K14" s="261"/>
    </row>
    <row r="15" spans="1:23" ht="15.75" thickBot="1" x14ac:dyDescent="0.3">
      <c r="A15" s="221"/>
      <c r="B15" s="221" t="s">
        <v>580</v>
      </c>
      <c r="C15" s="217">
        <f>SUM(C12:C13)</f>
        <v>2700</v>
      </c>
      <c r="D15" s="217">
        <f>SUM(D12:D13)</f>
        <v>2704.01</v>
      </c>
      <c r="E15" s="217">
        <f>SUM(E11:E14)</f>
        <v>6848</v>
      </c>
      <c r="F15" s="217">
        <f t="shared" ref="F15:J15" si="3">SUM(F11:F14)</f>
        <v>7544.8</v>
      </c>
      <c r="G15" s="217">
        <f t="shared" si="3"/>
        <v>2618</v>
      </c>
      <c r="H15" s="217">
        <f t="shared" si="3"/>
        <v>6728.84</v>
      </c>
      <c r="I15" s="217">
        <f t="shared" si="3"/>
        <v>6729</v>
      </c>
      <c r="J15" s="217">
        <f t="shared" si="3"/>
        <v>2610</v>
      </c>
      <c r="K15" s="261"/>
      <c r="L15" t="str">
        <f>'[15]bpwr.ss. 16153573  4 10 2024'!A794</f>
        <v xml:space="preserve">Program number:      </v>
      </c>
      <c r="M15" t="str">
        <f>'[15]bpwr.ss. 16153573  4 10 2024'!B794</f>
        <v xml:space="preserve">                                </v>
      </c>
      <c r="N15">
        <f>'[15]bpwr.ss. 16153573  4 10 2024'!C794</f>
        <v>-2700</v>
      </c>
      <c r="O15">
        <f>'[15]bpwr.ss. 16153573  4 10 2024'!D794</f>
        <v>-2703.04</v>
      </c>
      <c r="P15">
        <f>'[15]bpwr.ss. 16153573  4 10 2024'!E794</f>
        <v>-2699</v>
      </c>
      <c r="Q15">
        <f>'[15]bpwr.ss. 16153573  4 10 2024'!F794</f>
        <v>-2723.94</v>
      </c>
      <c r="R15">
        <f>'[15]bpwr.ss. 16153573  4 10 2024'!G794</f>
        <v>-2625</v>
      </c>
      <c r="S15">
        <f>'[15]bpwr.ss. 16153573  4 10 2024'!H794</f>
        <v>-6841.52</v>
      </c>
      <c r="T15">
        <f>'[15]bpwr.ss. 16153573  4 10 2024'!I780</f>
        <v>0</v>
      </c>
      <c r="U15">
        <f>'[15]bpwr.ss. 16153573  4 10 2024'!J780</f>
        <v>0</v>
      </c>
    </row>
    <row r="16" spans="1:23" ht="16.5" thickTop="1" thickBot="1" x14ac:dyDescent="0.3">
      <c r="A16" s="309"/>
      <c r="B16" s="309" t="s">
        <v>1200</v>
      </c>
      <c r="C16" s="311">
        <f t="shared" ref="C16:J16" si="4">C15+C10</f>
        <v>2745</v>
      </c>
      <c r="D16" s="311">
        <f t="shared" si="4"/>
        <v>2749.01</v>
      </c>
      <c r="E16" s="311">
        <f t="shared" si="4"/>
        <v>6990</v>
      </c>
      <c r="F16" s="311">
        <f t="shared" si="4"/>
        <v>7686.8</v>
      </c>
      <c r="G16" s="311">
        <f t="shared" si="4"/>
        <v>2819.8</v>
      </c>
      <c r="H16" s="311">
        <f t="shared" si="4"/>
        <v>6930.64</v>
      </c>
      <c r="I16" s="311">
        <f t="shared" si="4"/>
        <v>6930.8</v>
      </c>
      <c r="J16" s="311">
        <f t="shared" si="4"/>
        <v>7835.8</v>
      </c>
      <c r="K16" s="261"/>
      <c r="L16" t="str">
        <f>'[15]bpwr.ss. 16153573  4 10 2024'!A795</f>
        <v xml:space="preserve">Department number:      </v>
      </c>
      <c r="M16" t="str">
        <f>'[15]bpwr.ss. 16153573  4 10 2024'!B795</f>
        <v xml:space="preserve"> LAW ENFORCEMENT ED REVENUE     </v>
      </c>
      <c r="N16">
        <f>'[15]bpwr.ss. 16153573  4 10 2024'!C795</f>
        <v>-2700</v>
      </c>
      <c r="O16">
        <f>'[15]bpwr.ss. 16153573  4 10 2024'!D795</f>
        <v>-2703.04</v>
      </c>
      <c r="P16">
        <f>'[15]bpwr.ss. 16153573  4 10 2024'!E795</f>
        <v>-2699</v>
      </c>
      <c r="Q16">
        <f>'[15]bpwr.ss. 16153573  4 10 2024'!F795</f>
        <v>-2723.94</v>
      </c>
      <c r="R16">
        <f>'[15]bpwr.ss. 16153573  4 10 2024'!G795</f>
        <v>-2625</v>
      </c>
      <c r="S16">
        <f>'[15]bpwr.ss. 16153573  4 10 2024'!H795</f>
        <v>-6841.52</v>
      </c>
      <c r="T16">
        <f>'[15]bpwr.ss. 16153573  4 10 2024'!I781</f>
        <v>0</v>
      </c>
      <c r="U16">
        <f>'[15]bpwr.ss. 16153573  4 10 2024'!J781</f>
        <v>0</v>
      </c>
    </row>
    <row r="17" spans="1:21" ht="15.75" thickTop="1" x14ac:dyDescent="0.25">
      <c r="A17" s="97" t="s">
        <v>34</v>
      </c>
      <c r="C17" s="142"/>
      <c r="D17" s="142"/>
      <c r="E17" s="142"/>
      <c r="F17" s="142"/>
      <c r="G17" s="142"/>
      <c r="H17" s="142"/>
      <c r="I17" s="100"/>
      <c r="J17" s="100"/>
      <c r="K17" s="261"/>
      <c r="L17" t="str">
        <f>'[15]bpwr.ss. 16153573  4 10 2024'!A796</f>
        <v xml:space="preserve">              </v>
      </c>
      <c r="M17" t="str">
        <f>'[15]bpwr.ss. 16153573  4 10 2024'!B796</f>
        <v xml:space="preserve"> Revenue                        Subtotal - - - - - - </v>
      </c>
      <c r="N17">
        <f>'[15]bpwr.ss. 16153573  4 10 2024'!C796</f>
        <v>-2700</v>
      </c>
      <c r="O17">
        <f>'[15]bpwr.ss. 16153573  4 10 2024'!D796</f>
        <v>-2703.04</v>
      </c>
      <c r="P17">
        <f>'[15]bpwr.ss. 16153573  4 10 2024'!E796</f>
        <v>-2699</v>
      </c>
      <c r="Q17">
        <f>'[15]bpwr.ss. 16153573  4 10 2024'!F796</f>
        <v>-2723.94</v>
      </c>
      <c r="R17">
        <f>'[15]bpwr.ss. 16153573  4 10 2024'!G796</f>
        <v>-2625</v>
      </c>
      <c r="S17">
        <f>'[15]bpwr.ss. 16153573  4 10 2024'!H796</f>
        <v>-6841.52</v>
      </c>
      <c r="T17">
        <f>'[15]bpwr.ss. 16153573  4 10 2024'!I782</f>
        <v>0</v>
      </c>
      <c r="U17">
        <f>'[15]bpwr.ss. 16153573  4 10 2024'!J782</f>
        <v>0</v>
      </c>
    </row>
    <row r="18" spans="1:21" ht="15.75" thickBot="1" x14ac:dyDescent="0.3">
      <c r="A18" s="97" t="str">
        <f>L18</f>
        <v>205-19-11-54406</v>
      </c>
      <c r="B18" s="97" t="str">
        <f t="shared" ref="B18:D18" si="5">M18</f>
        <v xml:space="preserve"> TRAVEL TRAINING &amp; SE </v>
      </c>
      <c r="C18" s="119">
        <f t="shared" si="5"/>
        <v>2696</v>
      </c>
      <c r="D18" s="119">
        <f t="shared" si="5"/>
        <v>2681.16</v>
      </c>
      <c r="E18" s="119">
        <v>0</v>
      </c>
      <c r="F18" s="119">
        <v>7485</v>
      </c>
      <c r="G18" s="119">
        <v>0</v>
      </c>
      <c r="H18" s="119">
        <v>0</v>
      </c>
      <c r="I18" s="119">
        <v>1705</v>
      </c>
      <c r="J18" s="119">
        <v>2600</v>
      </c>
      <c r="K18" s="261"/>
      <c r="L18" t="str">
        <f>'[15]bpwr.ss. 16153573  4 10 2024'!A797</f>
        <v>205-19-11-54406</v>
      </c>
      <c r="M18" t="str">
        <f>'[15]bpwr.ss. 16153573  4 10 2024'!B797</f>
        <v xml:space="preserve"> TRAVEL TRAINING &amp; SE </v>
      </c>
      <c r="N18">
        <f>'[15]bpwr.ss. 16153573  4 10 2024'!C797</f>
        <v>2696</v>
      </c>
      <c r="O18">
        <f>'[15]bpwr.ss. 16153573  4 10 2024'!D797</f>
        <v>2681.16</v>
      </c>
      <c r="P18">
        <f>'[15]bpwr.ss. 16153573  4 10 2024'!E797</f>
        <v>2674</v>
      </c>
      <c r="Q18">
        <f>'[15]bpwr.ss. 16153573  4 10 2024'!F797</f>
        <v>2649</v>
      </c>
      <c r="R18">
        <f>'[15]bpwr.ss. 16153573  4 10 2024'!G797</f>
        <v>2600</v>
      </c>
      <c r="S18">
        <f>'[15]bpwr.ss. 16153573  4 10 2024'!H797</f>
        <v>2495</v>
      </c>
      <c r="T18">
        <f>'[15]bpwr.ss. 16153573  4 10 2024'!I783</f>
        <v>0</v>
      </c>
      <c r="U18">
        <f>'[15]bpwr.ss. 16153573  4 10 2024'!J783</f>
        <v>0</v>
      </c>
    </row>
    <row r="19" spans="1:21" ht="16.5" thickTop="1" thickBot="1" x14ac:dyDescent="0.3">
      <c r="A19" s="110"/>
      <c r="B19" s="110" t="s">
        <v>1247</v>
      </c>
      <c r="C19" s="214">
        <f t="shared" ref="C19:J19" si="6">C18</f>
        <v>2696</v>
      </c>
      <c r="D19" s="214">
        <f t="shared" si="6"/>
        <v>2681.16</v>
      </c>
      <c r="E19" s="214">
        <f t="shared" si="6"/>
        <v>0</v>
      </c>
      <c r="F19" s="214">
        <f t="shared" si="6"/>
        <v>7485</v>
      </c>
      <c r="G19" s="214">
        <f t="shared" si="6"/>
        <v>0</v>
      </c>
      <c r="H19" s="214">
        <f t="shared" si="6"/>
        <v>0</v>
      </c>
      <c r="I19" s="214">
        <f t="shared" si="6"/>
        <v>1705</v>
      </c>
      <c r="J19" s="214">
        <f t="shared" si="6"/>
        <v>2600</v>
      </c>
      <c r="L19">
        <f>'[15]bpwr.ss. 16153573  4 10 2024'!A798</f>
        <v>0</v>
      </c>
      <c r="M19" t="str">
        <f>'[15]bpwr.ss. 16153573  4 10 2024'!B798</f>
        <v xml:space="preserve"> Subtotal object - 54 </v>
      </c>
      <c r="N19">
        <f>'[15]bpwr.ss. 16153573  4 10 2024'!C798</f>
        <v>2696</v>
      </c>
      <c r="O19">
        <f>'[15]bpwr.ss. 16153573  4 10 2024'!D798</f>
        <v>2681.16</v>
      </c>
      <c r="P19">
        <f>'[15]bpwr.ss. 16153573  4 10 2024'!E798</f>
        <v>2674</v>
      </c>
      <c r="Q19">
        <f>'[15]bpwr.ss. 16153573  4 10 2024'!F798</f>
        <v>2649</v>
      </c>
      <c r="R19">
        <f>'[15]bpwr.ss. 16153573  4 10 2024'!G798</f>
        <v>2600</v>
      </c>
      <c r="S19">
        <f>'[15]bpwr.ss. 16153573  4 10 2024'!H798</f>
        <v>2495</v>
      </c>
      <c r="T19">
        <f>'[15]bpwr.ss. 16153573  4 10 2024'!I784</f>
        <v>0</v>
      </c>
      <c r="U19">
        <f>'[15]bpwr.ss. 16153573  4 10 2024'!J784</f>
        <v>0</v>
      </c>
    </row>
    <row r="20" spans="1:21" ht="15.75" thickTop="1" x14ac:dyDescent="0.25">
      <c r="C20" s="100"/>
      <c r="D20" s="100"/>
      <c r="E20" s="100"/>
      <c r="F20" s="100"/>
      <c r="G20" s="100"/>
      <c r="H20" s="100"/>
      <c r="I20" s="100"/>
      <c r="J20" s="100"/>
      <c r="L20" t="str">
        <f>'[15]bpwr.ss. 16153573  4 10 2024'!A799</f>
        <v xml:space="preserve">Program number:   22 </v>
      </c>
      <c r="M20" t="str">
        <f>'[15]bpwr.ss. 16153573  4 10 2024'!B799</f>
        <v xml:space="preserve"> OPERATIONS                     </v>
      </c>
      <c r="N20">
        <f>'[15]bpwr.ss. 16153573  4 10 2024'!C799</f>
        <v>2696</v>
      </c>
      <c r="O20">
        <f>'[15]bpwr.ss. 16153573  4 10 2024'!D799</f>
        <v>2681.16</v>
      </c>
      <c r="P20">
        <f>'[15]bpwr.ss. 16153573  4 10 2024'!E799</f>
        <v>2674</v>
      </c>
      <c r="Q20">
        <f>'[15]bpwr.ss. 16153573  4 10 2024'!F799</f>
        <v>2649</v>
      </c>
      <c r="R20">
        <f>'[15]bpwr.ss. 16153573  4 10 2024'!G799</f>
        <v>2600</v>
      </c>
      <c r="S20">
        <f>'[15]bpwr.ss. 16153573  4 10 2024'!H799</f>
        <v>2495</v>
      </c>
      <c r="T20">
        <f>'[15]bpwr.ss. 16153573  4 10 2024'!I785</f>
        <v>0</v>
      </c>
      <c r="U20">
        <f>'[15]bpwr.ss. 16153573  4 10 2024'!J785</f>
        <v>0</v>
      </c>
    </row>
    <row r="21" spans="1:21" x14ac:dyDescent="0.25">
      <c r="C21" s="100"/>
      <c r="D21" s="100"/>
      <c r="E21" s="100"/>
      <c r="F21" s="100"/>
      <c r="G21" s="100"/>
      <c r="H21" s="100"/>
      <c r="I21" s="100"/>
      <c r="J21" s="100"/>
      <c r="L21" t="str">
        <f>'[15]bpwr.ss. 16153573  4 10 2024'!A800</f>
        <v xml:space="preserve">Department number:   14 </v>
      </c>
      <c r="M21" t="str">
        <f>'[15]bpwr.ss. 16153573  4 10 2024'!B800</f>
        <v xml:space="preserve"> POLICE                         </v>
      </c>
      <c r="N21">
        <f>'[15]bpwr.ss. 16153573  4 10 2024'!C800</f>
        <v>2696</v>
      </c>
      <c r="O21">
        <f>'[15]bpwr.ss. 16153573  4 10 2024'!D800</f>
        <v>2681.16</v>
      </c>
      <c r="P21">
        <f>'[15]bpwr.ss. 16153573  4 10 2024'!E800</f>
        <v>2674</v>
      </c>
      <c r="Q21">
        <f>'[15]bpwr.ss. 16153573  4 10 2024'!F800</f>
        <v>2649</v>
      </c>
      <c r="R21">
        <f>'[15]bpwr.ss. 16153573  4 10 2024'!G800</f>
        <v>2600</v>
      </c>
      <c r="S21">
        <f>'[15]bpwr.ss. 16153573  4 10 2024'!H800</f>
        <v>2495</v>
      </c>
      <c r="T21">
        <f>'[15]bpwr.ss. 16153573  4 10 2024'!I786</f>
        <v>0</v>
      </c>
      <c r="U21">
        <f>'[15]bpwr.ss. 16153573  4 10 2024'!J786</f>
        <v>0</v>
      </c>
    </row>
    <row r="22" spans="1:21" x14ac:dyDescent="0.25">
      <c r="B22" s="97" t="s">
        <v>546</v>
      </c>
      <c r="C22" s="119">
        <f t="shared" ref="C22:J22" si="7">C16-C19</f>
        <v>49</v>
      </c>
      <c r="D22" s="119">
        <f>D16-D19</f>
        <v>67.850000000000364</v>
      </c>
      <c r="E22" s="119">
        <f t="shared" si="7"/>
        <v>6990</v>
      </c>
      <c r="F22" s="119">
        <f>F16-F19</f>
        <v>201.80000000000018</v>
      </c>
      <c r="G22" s="119">
        <f t="shared" si="7"/>
        <v>2819.8</v>
      </c>
      <c r="H22" s="119">
        <f t="shared" si="7"/>
        <v>6930.64</v>
      </c>
      <c r="I22" s="119">
        <f t="shared" si="7"/>
        <v>5225.8</v>
      </c>
      <c r="J22" s="119">
        <f t="shared" si="7"/>
        <v>5235.8</v>
      </c>
      <c r="L22" t="str">
        <f>'[15]bpwr.ss. 16153573  4 10 2024'!A801</f>
        <v xml:space="preserve">              </v>
      </c>
      <c r="M22" t="str">
        <f>'[15]bpwr.ss. 16153573  4 10 2024'!B801</f>
        <v xml:space="preserve"> Expenditure                    Subtotal - - - - - - </v>
      </c>
      <c r="N22">
        <f>'[15]bpwr.ss. 16153573  4 10 2024'!C801</f>
        <v>2696</v>
      </c>
      <c r="O22">
        <f>'[15]bpwr.ss. 16153573  4 10 2024'!D801</f>
        <v>2681.16</v>
      </c>
      <c r="P22">
        <f>'[15]bpwr.ss. 16153573  4 10 2024'!E801</f>
        <v>2674</v>
      </c>
      <c r="Q22">
        <f>'[15]bpwr.ss. 16153573  4 10 2024'!F801</f>
        <v>2649</v>
      </c>
      <c r="R22">
        <f>'[15]bpwr.ss. 16153573  4 10 2024'!G801</f>
        <v>2600</v>
      </c>
      <c r="S22">
        <f>'[15]bpwr.ss. 16153573  4 10 2024'!H801</f>
        <v>2495</v>
      </c>
      <c r="T22">
        <f>'[15]bpwr.ss. 16153573  4 10 2024'!I787</f>
        <v>0</v>
      </c>
      <c r="U22">
        <f>'[15]bpwr.ss. 16153573  4 10 2024'!J787</f>
        <v>0</v>
      </c>
    </row>
    <row r="23" spans="1:21" x14ac:dyDescent="0.25">
      <c r="L23" t="str">
        <f>'[15]bpwr.ss. 16153573  4 10 2024'!A788</f>
        <v xml:space="preserve">              </v>
      </c>
      <c r="M23" t="str">
        <f>'[15]bpwr.ss. 16153573  4 10 2024'!B788</f>
        <v xml:space="preserve"> Expenditure                    Subtotal - - - - - - </v>
      </c>
      <c r="N23">
        <f>'[15]bpwr.ss. 16153573  4 10 2024'!C802</f>
        <v>-4</v>
      </c>
      <c r="O23">
        <f>'[15]bpwr.ss. 16153573  4 10 2024'!D802</f>
        <v>-21.88</v>
      </c>
      <c r="P23">
        <f>'[15]bpwr.ss. 16153573  4 10 2024'!E802</f>
        <v>-25</v>
      </c>
      <c r="Q23">
        <f>'[15]bpwr.ss. 16153573  4 10 2024'!F802</f>
        <v>-74.94</v>
      </c>
      <c r="R23">
        <f>'[15]bpwr.ss. 16153573  4 10 2024'!G802</f>
        <v>-25</v>
      </c>
      <c r="S23">
        <f>'[15]bpwr.ss. 16153573  4 10 2024'!H802</f>
        <v>-4346.5200000000004</v>
      </c>
      <c r="T23">
        <f>'[15]bpwr.ss. 16153573  4 10 2024'!I788</f>
        <v>0</v>
      </c>
      <c r="U23">
        <f>'[15]bpwr.ss. 16153573  4 10 2024'!J788</f>
        <v>0</v>
      </c>
    </row>
    <row r="24" spans="1:21" x14ac:dyDescent="0.25">
      <c r="B24" s="97" t="s">
        <v>1297</v>
      </c>
      <c r="C24" s="119">
        <f t="shared" ref="C24:J24" si="8">C15-C19</f>
        <v>4</v>
      </c>
      <c r="D24" s="119">
        <f t="shared" si="8"/>
        <v>22.850000000000364</v>
      </c>
      <c r="E24" s="119">
        <f t="shared" si="8"/>
        <v>6848</v>
      </c>
      <c r="F24" s="119">
        <f t="shared" si="8"/>
        <v>59.800000000000182</v>
      </c>
      <c r="G24" s="119">
        <f t="shared" si="8"/>
        <v>2618</v>
      </c>
      <c r="H24" s="119">
        <f t="shared" si="8"/>
        <v>6728.84</v>
      </c>
      <c r="I24" s="119">
        <f t="shared" si="8"/>
        <v>5024</v>
      </c>
      <c r="J24" s="119">
        <f t="shared" si="8"/>
        <v>10</v>
      </c>
    </row>
    <row r="25" spans="1:21" x14ac:dyDescent="0.25">
      <c r="C25" s="100"/>
      <c r="D25" s="100"/>
      <c r="I25" s="100"/>
      <c r="J25" s="100"/>
    </row>
    <row r="26" spans="1:21" x14ac:dyDescent="0.25">
      <c r="C26" s="100"/>
      <c r="D26" s="100"/>
      <c r="E26" s="100"/>
      <c r="F26" s="100"/>
      <c r="G26" s="100"/>
      <c r="H26" s="100"/>
      <c r="I26" s="100"/>
      <c r="J26" s="100"/>
    </row>
    <row r="33" spans="1:10" x14ac:dyDescent="0.25">
      <c r="A33" s="95"/>
      <c r="B33" s="95"/>
      <c r="C33" s="197"/>
      <c r="D33" s="197"/>
      <c r="E33" s="197"/>
      <c r="F33" s="197"/>
      <c r="G33" s="197"/>
      <c r="H33" s="197"/>
      <c r="I33" s="197"/>
      <c r="J33" s="197"/>
    </row>
    <row r="34" spans="1:10" x14ac:dyDescent="0.25">
      <c r="A34" s="95"/>
      <c r="B34" s="95"/>
      <c r="C34" s="197"/>
      <c r="D34" s="197"/>
      <c r="E34" s="197"/>
      <c r="F34" s="197"/>
      <c r="G34" s="197"/>
      <c r="H34" s="197"/>
      <c r="I34" s="197"/>
      <c r="J34" s="197"/>
    </row>
    <row r="35" spans="1:10" x14ac:dyDescent="0.25">
      <c r="A35" s="95"/>
      <c r="B35" s="95"/>
      <c r="C35" s="197"/>
      <c r="D35" s="197"/>
      <c r="E35" s="197"/>
      <c r="F35" s="197"/>
      <c r="G35" s="197"/>
      <c r="H35" s="197"/>
      <c r="I35" s="197"/>
      <c r="J35" s="197"/>
    </row>
    <row r="36" spans="1:10" x14ac:dyDescent="0.25">
      <c r="A36" s="95"/>
      <c r="B36" s="95"/>
      <c r="C36" s="197"/>
      <c r="D36" s="197"/>
      <c r="E36" s="197"/>
      <c r="F36" s="197"/>
      <c r="G36" s="197"/>
      <c r="H36" s="197"/>
      <c r="I36" s="197"/>
      <c r="J36" s="197"/>
    </row>
    <row r="37" spans="1:10" x14ac:dyDescent="0.25">
      <c r="A37" s="95"/>
      <c r="B37" s="95"/>
      <c r="C37" s="197"/>
      <c r="D37" s="197"/>
      <c r="E37" s="197"/>
      <c r="F37" s="197"/>
      <c r="G37" s="197"/>
      <c r="H37" s="197"/>
      <c r="I37" s="197"/>
      <c r="J37" s="197"/>
    </row>
    <row r="38" spans="1:10" x14ac:dyDescent="0.25">
      <c r="A38" s="95"/>
      <c r="B38" s="95"/>
      <c r="C38" s="197"/>
      <c r="D38" s="197"/>
      <c r="E38" s="197"/>
      <c r="F38" s="197"/>
      <c r="G38" s="197"/>
      <c r="H38" s="197"/>
      <c r="I38" s="197"/>
      <c r="J38" s="197"/>
    </row>
    <row r="39" spans="1:10" x14ac:dyDescent="0.25">
      <c r="A39" s="95"/>
      <c r="B39" s="95"/>
      <c r="C39" s="197"/>
      <c r="D39" s="197"/>
      <c r="E39" s="197"/>
      <c r="F39" s="197"/>
      <c r="G39" s="197"/>
      <c r="H39" s="197"/>
      <c r="I39" s="197"/>
      <c r="J39" s="197"/>
    </row>
    <row r="40" spans="1:10" x14ac:dyDescent="0.25">
      <c r="A40" s="95"/>
      <c r="B40" s="95"/>
      <c r="C40" s="197"/>
      <c r="D40" s="197"/>
      <c r="E40" s="197"/>
      <c r="F40" s="197"/>
      <c r="G40" s="197"/>
      <c r="H40" s="197"/>
      <c r="I40" s="197"/>
      <c r="J40" s="197"/>
    </row>
    <row r="41" spans="1:10" x14ac:dyDescent="0.25">
      <c r="A41" s="95"/>
      <c r="B41" s="95"/>
      <c r="C41" s="197"/>
      <c r="D41" s="197"/>
      <c r="E41" s="197"/>
      <c r="F41" s="197"/>
      <c r="G41" s="197"/>
      <c r="H41" s="197"/>
      <c r="I41" s="197"/>
      <c r="J41" s="197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52ED7-DD86-4A88-8C76-F1E918D4C7EA}">
  <dimension ref="A1:V35"/>
  <sheetViews>
    <sheetView workbookViewId="0">
      <selection activeCell="AJ25" sqref="AJ25"/>
    </sheetView>
  </sheetViews>
  <sheetFormatPr defaultRowHeight="15" x14ac:dyDescent="0.25"/>
  <cols>
    <col min="1" max="1" width="13.28515625" style="95" customWidth="1"/>
    <col min="2" max="2" width="31.42578125" style="95" customWidth="1"/>
    <col min="3" max="4" width="10.7109375" style="197" hidden="1" customWidth="1"/>
    <col min="5" max="7" width="10.7109375" style="197" bestFit="1" customWidth="1"/>
    <col min="8" max="8" width="12.7109375" style="197" bestFit="1" customWidth="1"/>
    <col min="9" max="9" width="10.28515625" style="197" bestFit="1" customWidth="1"/>
    <col min="10" max="10" width="11.42578125" style="197" bestFit="1" customWidth="1"/>
    <col min="11" max="11" width="0" hidden="1" customWidth="1"/>
    <col min="12" max="12" width="16.28515625" hidden="1" customWidth="1"/>
    <col min="13" max="13" width="37.42578125" hidden="1" customWidth="1"/>
    <col min="14" max="18" width="10.7109375" hidden="1" customWidth="1"/>
    <col min="19" max="19" width="12.7109375" hidden="1" customWidth="1"/>
    <col min="20" max="20" width="10.28515625" hidden="1" customWidth="1"/>
    <col min="21" max="21" width="11.42578125" hidden="1" customWidth="1"/>
    <col min="22" max="32" width="0" hidden="1" customWidth="1"/>
  </cols>
  <sheetData>
    <row r="1" spans="1:22" x14ac:dyDescent="0.25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261"/>
    </row>
    <row r="2" spans="1:22" x14ac:dyDescent="0.25">
      <c r="A2" s="162" t="str">
        <f>[5]Sheet1!$A$2</f>
        <v>BUDGET 2025-2026</v>
      </c>
      <c r="B2" s="162"/>
      <c r="C2" s="162"/>
      <c r="D2" s="162"/>
      <c r="E2" s="162"/>
      <c r="F2" s="162"/>
      <c r="G2" s="162"/>
      <c r="H2" s="162"/>
      <c r="I2" s="162"/>
      <c r="J2" s="162"/>
      <c r="K2" s="261"/>
      <c r="L2" s="304"/>
      <c r="M2" s="316"/>
      <c r="N2" s="317"/>
      <c r="O2" s="317"/>
      <c r="P2" s="317"/>
      <c r="Q2" s="317"/>
      <c r="R2" s="317"/>
      <c r="S2" s="317"/>
      <c r="T2" s="317"/>
      <c r="U2" s="317"/>
    </row>
    <row r="3" spans="1:22" x14ac:dyDescent="0.25">
      <c r="A3" s="171" t="s">
        <v>1308</v>
      </c>
      <c r="B3" s="171"/>
      <c r="C3" s="171"/>
      <c r="D3" s="171"/>
      <c r="E3" s="171"/>
      <c r="F3" s="171"/>
      <c r="G3" s="171"/>
      <c r="H3" s="171"/>
      <c r="I3" s="171"/>
      <c r="J3" s="171"/>
      <c r="K3" s="261"/>
    </row>
    <row r="4" spans="1:22" x14ac:dyDescent="0.25">
      <c r="A4" s="94"/>
      <c r="B4" s="94"/>
      <c r="C4" s="218"/>
      <c r="D4" s="218"/>
      <c r="E4" s="218"/>
      <c r="F4" s="218"/>
      <c r="G4" s="218"/>
      <c r="H4" s="218"/>
      <c r="I4" s="218"/>
      <c r="J4" s="218"/>
      <c r="K4" s="261"/>
    </row>
    <row r="5" spans="1:22" x14ac:dyDescent="0.25">
      <c r="A5" s="215" t="s">
        <v>2</v>
      </c>
      <c r="B5" s="215" t="s">
        <v>3</v>
      </c>
      <c r="C5" s="236" t="str">
        <f>[5]Sheet1!D2</f>
        <v>2022-23</v>
      </c>
      <c r="D5" s="236" t="str">
        <f>[5]Sheet1!E2</f>
        <v>2022-23</v>
      </c>
      <c r="E5" s="236" t="str">
        <f>[5]Sheet1!F2</f>
        <v>2023-24</v>
      </c>
      <c r="F5" s="236" t="str">
        <f>[5]Sheet1!G2</f>
        <v>2023-24</v>
      </c>
      <c r="G5" s="236" t="str">
        <f>[5]Sheet1!H2</f>
        <v>2024-25</v>
      </c>
      <c r="H5" s="236" t="str">
        <f>[5]Sheet1!I2</f>
        <v>2024-25</v>
      </c>
      <c r="I5" s="236" t="str">
        <f>[5]Sheet1!J2</f>
        <v>2024-25</v>
      </c>
      <c r="J5" s="236" t="str">
        <f>[5]Sheet1!K2</f>
        <v>2025-26</v>
      </c>
      <c r="K5" s="261"/>
      <c r="L5" s="94" t="s">
        <v>1195</v>
      </c>
      <c r="M5" s="94" t="s">
        <v>1196</v>
      </c>
      <c r="N5" s="137" t="str">
        <f>C5</f>
        <v>2022-23</v>
      </c>
      <c r="O5" s="137" t="str">
        <f t="shared" ref="O5:U7" si="0">D5</f>
        <v>2022-23</v>
      </c>
      <c r="P5" s="137" t="str">
        <f t="shared" si="0"/>
        <v>2023-24</v>
      </c>
      <c r="Q5" s="137" t="str">
        <f t="shared" si="0"/>
        <v>2023-24</v>
      </c>
      <c r="R5" s="137" t="str">
        <f t="shared" si="0"/>
        <v>2024-25</v>
      </c>
      <c r="S5" s="137" t="str">
        <f t="shared" si="0"/>
        <v>2024-25</v>
      </c>
      <c r="T5" s="137" t="str">
        <f t="shared" si="0"/>
        <v>2024-25</v>
      </c>
      <c r="U5" s="137" t="str">
        <f t="shared" si="0"/>
        <v>2025-26</v>
      </c>
      <c r="V5" s="94"/>
    </row>
    <row r="6" spans="1:22" x14ac:dyDescent="0.25">
      <c r="A6" s="215" t="s">
        <v>4</v>
      </c>
      <c r="B6" s="215"/>
      <c r="C6" s="236" t="str">
        <f>[5]Sheet1!D3</f>
        <v>REVISED</v>
      </c>
      <c r="D6" s="236" t="str">
        <f>[5]Sheet1!E3</f>
        <v>ACTUAL</v>
      </c>
      <c r="E6" s="236" t="str">
        <f>[5]Sheet1!F3</f>
        <v>REVISED</v>
      </c>
      <c r="F6" s="236" t="str">
        <f>[5]Sheet1!G3</f>
        <v>ACTUAL</v>
      </c>
      <c r="G6" s="236" t="str">
        <f>[5]Sheet1!H3</f>
        <v>ADOPTED</v>
      </c>
      <c r="H6" s="236" t="str">
        <f>[5]Sheet1!I3</f>
        <v>ACTUAL</v>
      </c>
      <c r="I6" s="236" t="str">
        <f>[5]Sheet1!J3</f>
        <v xml:space="preserve"> REVISED </v>
      </c>
      <c r="J6" s="236" t="str">
        <f>[5]Sheet1!K3</f>
        <v>PROPOSED</v>
      </c>
      <c r="K6" s="261"/>
      <c r="L6" s="94" t="s">
        <v>5</v>
      </c>
      <c r="M6" s="94"/>
      <c r="N6" s="137" t="str">
        <f t="shared" ref="N6:N7" si="1">C6</f>
        <v>REVISED</v>
      </c>
      <c r="O6" s="137" t="str">
        <f t="shared" si="0"/>
        <v>ACTUAL</v>
      </c>
      <c r="P6" s="137" t="str">
        <f t="shared" si="0"/>
        <v>REVISED</v>
      </c>
      <c r="Q6" s="137" t="str">
        <f t="shared" si="0"/>
        <v>ACTUAL</v>
      </c>
      <c r="R6" s="137" t="str">
        <f t="shared" si="0"/>
        <v>ADOPTED</v>
      </c>
      <c r="S6" s="137" t="str">
        <f t="shared" si="0"/>
        <v>ACTUAL</v>
      </c>
      <c r="T6" s="137" t="str">
        <f t="shared" si="0"/>
        <v xml:space="preserve"> REVISED </v>
      </c>
      <c r="U6" s="137" t="str">
        <f t="shared" si="0"/>
        <v>PROPOSED</v>
      </c>
      <c r="V6" s="94"/>
    </row>
    <row r="7" spans="1:22" ht="15.75" thickBot="1" x14ac:dyDescent="0.3">
      <c r="A7" s="312" t="s">
        <v>5</v>
      </c>
      <c r="B7" s="312"/>
      <c r="C7" s="318" t="str">
        <f>[5]Sheet1!D4</f>
        <v xml:space="preserve"> BUDGET</v>
      </c>
      <c r="D7" s="318"/>
      <c r="E7" s="318" t="str">
        <f>[5]Sheet1!F4</f>
        <v xml:space="preserve"> BUDGET</v>
      </c>
      <c r="F7" s="318"/>
      <c r="G7" s="318" t="str">
        <f>[5]Sheet1!H4</f>
        <v xml:space="preserve"> BUDGET</v>
      </c>
      <c r="H7" s="318" t="str">
        <f>[5]Sheet1!I4</f>
        <v>SIX MONTHS</v>
      </c>
      <c r="I7" s="318" t="str">
        <f>[5]Sheet1!J4</f>
        <v xml:space="preserve"> BUDGET</v>
      </c>
      <c r="J7" s="318" t="str">
        <f>[5]Sheet1!K4</f>
        <v xml:space="preserve"> BUDGET</v>
      </c>
      <c r="K7" s="319"/>
      <c r="L7" s="314" t="s">
        <v>5</v>
      </c>
      <c r="M7" s="314"/>
      <c r="N7" s="315" t="str">
        <f t="shared" si="1"/>
        <v xml:space="preserve"> BUDGET</v>
      </c>
      <c r="O7" s="315"/>
      <c r="P7" s="315" t="str">
        <f t="shared" si="0"/>
        <v xml:space="preserve"> BUDGET</v>
      </c>
      <c r="Q7" s="315"/>
      <c r="R7" s="315" t="str">
        <f t="shared" si="0"/>
        <v xml:space="preserve"> BUDGET</v>
      </c>
      <c r="S7" s="315" t="str">
        <f t="shared" si="0"/>
        <v>SIX MONTHS</v>
      </c>
      <c r="T7" s="315" t="str">
        <f t="shared" si="0"/>
        <v xml:space="preserve"> BUDGET</v>
      </c>
      <c r="U7" s="315" t="str">
        <f t="shared" si="0"/>
        <v xml:space="preserve"> BUDGET</v>
      </c>
      <c r="V7" s="94"/>
    </row>
    <row r="8" spans="1:22" ht="15.75" thickTop="1" x14ac:dyDescent="0.25">
      <c r="A8" s="97"/>
      <c r="B8" s="97" t="s">
        <v>39</v>
      </c>
      <c r="C8" s="119">
        <v>0</v>
      </c>
      <c r="D8" s="119">
        <v>0</v>
      </c>
      <c r="E8" s="119">
        <v>50</v>
      </c>
      <c r="F8" s="119">
        <v>50</v>
      </c>
      <c r="G8" s="119">
        <f>F18</f>
        <v>62.620000000000005</v>
      </c>
      <c r="H8" s="119">
        <f>F18</f>
        <v>62.620000000000005</v>
      </c>
      <c r="I8" s="119">
        <f>H8</f>
        <v>62.620000000000005</v>
      </c>
      <c r="J8" s="119">
        <f>I18</f>
        <v>63.620000000000005</v>
      </c>
      <c r="K8" s="261"/>
      <c r="L8" t="str">
        <f>'[15]bpwr.ss. 16153573  4 10 2024'!A803</f>
        <v>206-00-00-40710</v>
      </c>
      <c r="M8" t="str">
        <f>'[15]bpwr.ss. 16153573  4 10 2024'!B803</f>
        <v xml:space="preserve"> INTEREST             </v>
      </c>
      <c r="N8">
        <f>'[15]bpwr.ss. 16153573  4 10 2024'!C803</f>
        <v>0</v>
      </c>
      <c r="O8">
        <f>'[15]bpwr.ss. 16153573  4 10 2024'!D803</f>
        <v>0</v>
      </c>
      <c r="P8">
        <f>'[15]bpwr.ss. 16153573  4 10 2024'!E803</f>
        <v>0</v>
      </c>
      <c r="Q8">
        <f>'[15]bpwr.ss. 16153573  4 10 2024'!F803</f>
        <v>-0.11</v>
      </c>
      <c r="R8">
        <f>'[15]bpwr.ss. 16153573  4 10 2024'!G803</f>
        <v>0</v>
      </c>
      <c r="S8">
        <f>'[15]bpwr.ss. 16153573  4 10 2024'!H803</f>
        <v>-1.3</v>
      </c>
    </row>
    <row r="9" spans="1:22" x14ac:dyDescent="0.25">
      <c r="A9" s="97" t="s">
        <v>40</v>
      </c>
      <c r="B9" s="97"/>
      <c r="C9" s="119"/>
      <c r="D9" s="119"/>
      <c r="E9" s="119"/>
      <c r="F9" s="119"/>
      <c r="G9" s="119"/>
      <c r="H9" s="119"/>
      <c r="I9" s="119"/>
      <c r="J9" s="119"/>
      <c r="K9" s="261"/>
      <c r="L9">
        <f>'[15]bpwr.ss. 16153573  4 10 2024'!A804</f>
        <v>0</v>
      </c>
      <c r="M9" t="str">
        <f>'[15]bpwr.ss. 16153573  4 10 2024'!B804</f>
        <v xml:space="preserve"> Subtotal object - 47 </v>
      </c>
      <c r="N9">
        <f>'[15]bpwr.ss. 16153573  4 10 2024'!C804</f>
        <v>0</v>
      </c>
      <c r="O9">
        <f>'[15]bpwr.ss. 16153573  4 10 2024'!D804</f>
        <v>0</v>
      </c>
      <c r="P9">
        <f>'[15]bpwr.ss. 16153573  4 10 2024'!E804</f>
        <v>0</v>
      </c>
      <c r="Q9">
        <f>'[15]bpwr.ss. 16153573  4 10 2024'!F804</f>
        <v>-0.11</v>
      </c>
      <c r="R9">
        <f>'[15]bpwr.ss. 16153573  4 10 2024'!G804</f>
        <v>0</v>
      </c>
      <c r="S9">
        <f>'[15]bpwr.ss. 16153573  4 10 2024'!H804</f>
        <v>-1.3</v>
      </c>
    </row>
    <row r="10" spans="1:22" x14ac:dyDescent="0.25">
      <c r="A10" s="97" t="str">
        <f>L8</f>
        <v>206-00-00-40710</v>
      </c>
      <c r="B10" s="97" t="str">
        <f>M8</f>
        <v xml:space="preserve"> INTEREST             </v>
      </c>
      <c r="C10" s="119">
        <f>-N8</f>
        <v>0</v>
      </c>
      <c r="D10" s="119">
        <f>-O8</f>
        <v>0</v>
      </c>
      <c r="E10" s="119">
        <v>3</v>
      </c>
      <c r="F10" s="119">
        <v>2.62</v>
      </c>
      <c r="G10" s="119">
        <v>0</v>
      </c>
      <c r="H10" s="119">
        <v>1.1299999999999999</v>
      </c>
      <c r="I10" s="119">
        <v>1</v>
      </c>
      <c r="J10" s="119">
        <v>0</v>
      </c>
      <c r="K10" s="261"/>
      <c r="L10" t="str">
        <f>'[15]bpwr.ss. 16153573  4 10 2024'!A805</f>
        <v xml:space="preserve"> 15-4901-00-00                          </v>
      </c>
      <c r="M10" t="str">
        <f>'[15]bpwr.ss. 16153573  4 10 2024'!B805</f>
        <v xml:space="preserve"> TRANSFER FROM FUND 0 </v>
      </c>
      <c r="N10">
        <f>'[15]bpwr.ss. 16153573  4 10 2024'!C805</f>
        <v>0</v>
      </c>
      <c r="O10">
        <f>'[15]bpwr.ss. 16153573  4 10 2024'!D805</f>
        <v>0</v>
      </c>
      <c r="P10">
        <f>'[15]bpwr.ss. 16153573  4 10 2024'!E805</f>
        <v>0</v>
      </c>
      <c r="Q10">
        <f>'[15]bpwr.ss. 16153573  4 10 2024'!F805</f>
        <v>-50</v>
      </c>
      <c r="R10">
        <f>'[15]bpwr.ss. 16153573  4 10 2024'!G805</f>
        <v>0</v>
      </c>
      <c r="S10">
        <f>'[15]bpwr.ss. 16153573  4 10 2024'!H805</f>
        <v>0</v>
      </c>
    </row>
    <row r="11" spans="1:22" x14ac:dyDescent="0.25">
      <c r="A11" s="147" t="s">
        <v>1309</v>
      </c>
      <c r="B11" s="147" t="s">
        <v>1310</v>
      </c>
      <c r="C11" s="120">
        <f>-N10</f>
        <v>0</v>
      </c>
      <c r="D11" s="120">
        <f t="shared" ref="D11:E11" si="2">-O10</f>
        <v>0</v>
      </c>
      <c r="E11" s="120">
        <f t="shared" si="2"/>
        <v>0</v>
      </c>
      <c r="F11" s="120">
        <v>10</v>
      </c>
      <c r="G11" s="120">
        <v>0</v>
      </c>
      <c r="H11" s="120">
        <v>0</v>
      </c>
      <c r="I11" s="120">
        <v>0</v>
      </c>
      <c r="J11" s="120">
        <v>0</v>
      </c>
      <c r="K11" s="261"/>
      <c r="L11">
        <f>'[15]bpwr.ss. 16153573  4 10 2024'!A806</f>
        <v>0</v>
      </c>
      <c r="M11" t="str">
        <f>'[15]bpwr.ss. 16153573  4 10 2024'!B806</f>
        <v xml:space="preserve"> Subtotal object - 49 </v>
      </c>
      <c r="N11">
        <f>'[15]bpwr.ss. 16153573  4 10 2024'!C806</f>
        <v>0</v>
      </c>
      <c r="O11">
        <f>'[15]bpwr.ss. 16153573  4 10 2024'!D806</f>
        <v>0</v>
      </c>
      <c r="P11">
        <f>'[15]bpwr.ss. 16153573  4 10 2024'!E806</f>
        <v>0</v>
      </c>
      <c r="Q11">
        <f>'[15]bpwr.ss. 16153573  4 10 2024'!F806</f>
        <v>-50</v>
      </c>
      <c r="R11">
        <f>'[15]bpwr.ss. 16153573  4 10 2024'!G806</f>
        <v>0</v>
      </c>
      <c r="S11">
        <f>'[15]bpwr.ss. 16153573  4 10 2024'!H806</f>
        <v>0</v>
      </c>
    </row>
    <row r="12" spans="1:22" ht="15.75" thickBot="1" x14ac:dyDescent="0.3">
      <c r="A12" s="97"/>
      <c r="B12" s="97" t="s">
        <v>580</v>
      </c>
      <c r="C12" s="119">
        <f>SUM(C10:C11)</f>
        <v>0</v>
      </c>
      <c r="D12" s="119">
        <f t="shared" ref="D12:J12" si="3">SUM(D10:D11)</f>
        <v>0</v>
      </c>
      <c r="E12" s="119">
        <f t="shared" si="3"/>
        <v>3</v>
      </c>
      <c r="F12" s="119">
        <f t="shared" si="3"/>
        <v>12.620000000000001</v>
      </c>
      <c r="G12" s="119">
        <f t="shared" si="3"/>
        <v>0</v>
      </c>
      <c r="H12" s="119">
        <f t="shared" si="3"/>
        <v>1.1299999999999999</v>
      </c>
      <c r="I12" s="119">
        <f t="shared" si="3"/>
        <v>1</v>
      </c>
      <c r="J12" s="119">
        <f t="shared" si="3"/>
        <v>0</v>
      </c>
      <c r="K12" s="261"/>
      <c r="L12" t="str">
        <f>'[15]bpwr.ss. 16153573  4 10 2024'!A807</f>
        <v xml:space="preserve">Program number:      </v>
      </c>
      <c r="M12" t="str">
        <f>'[15]bpwr.ss. 16153573  4 10 2024'!B807</f>
        <v xml:space="preserve">                                </v>
      </c>
      <c r="N12">
        <f>'[15]bpwr.ss. 16153573  4 10 2024'!C807</f>
        <v>0</v>
      </c>
      <c r="O12">
        <f>'[15]bpwr.ss. 16153573  4 10 2024'!D807</f>
        <v>0</v>
      </c>
      <c r="P12">
        <f>'[15]bpwr.ss. 16153573  4 10 2024'!E807</f>
        <v>0</v>
      </c>
      <c r="Q12">
        <f>'[15]bpwr.ss. 16153573  4 10 2024'!F807</f>
        <v>-50.11</v>
      </c>
      <c r="R12">
        <f>'[15]bpwr.ss. 16153573  4 10 2024'!G807</f>
        <v>0</v>
      </c>
      <c r="S12">
        <f>'[15]bpwr.ss. 16153573  4 10 2024'!H807</f>
        <v>-1.3</v>
      </c>
    </row>
    <row r="13" spans="1:22" ht="16.5" thickTop="1" thickBot="1" x14ac:dyDescent="0.3">
      <c r="A13" s="110"/>
      <c r="B13" s="110" t="s">
        <v>1200</v>
      </c>
      <c r="C13" s="214">
        <f>C12+C8</f>
        <v>0</v>
      </c>
      <c r="D13" s="214">
        <f>D12+D8</f>
        <v>0</v>
      </c>
      <c r="E13" s="214">
        <f>E12+E8</f>
        <v>53</v>
      </c>
      <c r="F13" s="214">
        <f>F8+F12</f>
        <v>62.620000000000005</v>
      </c>
      <c r="G13" s="214">
        <f>G12+G8</f>
        <v>62.620000000000005</v>
      </c>
      <c r="H13" s="214">
        <f>H12+H8</f>
        <v>63.750000000000007</v>
      </c>
      <c r="I13" s="214">
        <f>I12+I8</f>
        <v>63.620000000000005</v>
      </c>
      <c r="J13" s="214">
        <f>J8+J12</f>
        <v>63.620000000000005</v>
      </c>
      <c r="K13" s="261"/>
      <c r="L13" t="str">
        <f>'[15]bpwr.ss. 16153573  4 10 2024'!A808</f>
        <v xml:space="preserve">Department number:      </v>
      </c>
      <c r="M13" t="str">
        <f>'[15]bpwr.ss. 16153573  4 10 2024'!B808</f>
        <v xml:space="preserve"> FEDERAL SEIZURE REVENUE        </v>
      </c>
      <c r="N13">
        <f>'[15]bpwr.ss. 16153573  4 10 2024'!C808</f>
        <v>0</v>
      </c>
      <c r="O13">
        <f>'[15]bpwr.ss. 16153573  4 10 2024'!D808</f>
        <v>0</v>
      </c>
      <c r="P13">
        <f>'[15]bpwr.ss. 16153573  4 10 2024'!E808</f>
        <v>0</v>
      </c>
      <c r="Q13">
        <f>'[15]bpwr.ss. 16153573  4 10 2024'!F808</f>
        <v>-50.11</v>
      </c>
      <c r="R13">
        <f>'[15]bpwr.ss. 16153573  4 10 2024'!G808</f>
        <v>0</v>
      </c>
      <c r="S13">
        <f>'[15]bpwr.ss. 16153573  4 10 2024'!H808</f>
        <v>-1.3</v>
      </c>
    </row>
    <row r="14" spans="1:22" ht="16.5" thickTop="1" thickBot="1" x14ac:dyDescent="0.3">
      <c r="A14" s="97" t="s">
        <v>34</v>
      </c>
      <c r="B14" s="97"/>
      <c r="C14" s="119"/>
      <c r="D14" s="119"/>
      <c r="E14" s="119"/>
      <c r="F14" s="119"/>
      <c r="G14" s="119"/>
      <c r="H14" s="119"/>
      <c r="I14" s="119"/>
      <c r="J14" s="119"/>
      <c r="K14" s="261"/>
      <c r="L14" t="str">
        <f>'[15]bpwr.ss. 16153573  4 10 2024'!A809</f>
        <v xml:space="preserve">              </v>
      </c>
      <c r="M14" t="str">
        <f>'[15]bpwr.ss. 16153573  4 10 2024'!B809</f>
        <v xml:space="preserve"> Revenue                        Subtotal - - - - - - </v>
      </c>
      <c r="N14">
        <f>'[15]bpwr.ss. 16153573  4 10 2024'!C809</f>
        <v>0</v>
      </c>
      <c r="O14">
        <f>'[15]bpwr.ss. 16153573  4 10 2024'!D809</f>
        <v>0</v>
      </c>
      <c r="P14">
        <f>'[15]bpwr.ss. 16153573  4 10 2024'!E809</f>
        <v>0</v>
      </c>
      <c r="Q14">
        <f>'[15]bpwr.ss. 16153573  4 10 2024'!F809</f>
        <v>-50.11</v>
      </c>
      <c r="R14">
        <f>'[15]bpwr.ss. 16153573  4 10 2024'!G809</f>
        <v>0</v>
      </c>
      <c r="S14">
        <f>'[15]bpwr.ss. 16153573  4 10 2024'!H809</f>
        <v>-1.3</v>
      </c>
    </row>
    <row r="15" spans="1:22" ht="15.75" hidden="1" thickBot="1" x14ac:dyDescent="0.3">
      <c r="A15" s="97" t="s">
        <v>1311</v>
      </c>
      <c r="B15" s="97" t="s">
        <v>1312</v>
      </c>
      <c r="C15" s="119">
        <v>0</v>
      </c>
      <c r="D15" s="119">
        <v>0</v>
      </c>
      <c r="E15" s="119">
        <v>0</v>
      </c>
      <c r="F15" s="119">
        <v>0</v>
      </c>
      <c r="G15" s="119">
        <v>0</v>
      </c>
      <c r="H15" s="119">
        <v>0</v>
      </c>
      <c r="I15" s="119">
        <v>0</v>
      </c>
      <c r="J15" s="119">
        <v>0</v>
      </c>
      <c r="K15" s="261"/>
    </row>
    <row r="16" spans="1:22" ht="16.5" thickTop="1" thickBot="1" x14ac:dyDescent="0.3">
      <c r="A16" s="110"/>
      <c r="B16" s="110" t="s">
        <v>1247</v>
      </c>
      <c r="C16" s="214">
        <v>0</v>
      </c>
      <c r="D16" s="214">
        <v>0</v>
      </c>
      <c r="E16" s="214">
        <f t="shared" ref="E16:J16" si="4">SUM(E15:E15)</f>
        <v>0</v>
      </c>
      <c r="F16" s="214">
        <f t="shared" si="4"/>
        <v>0</v>
      </c>
      <c r="G16" s="214">
        <f t="shared" si="4"/>
        <v>0</v>
      </c>
      <c r="H16" s="214">
        <f t="shared" si="4"/>
        <v>0</v>
      </c>
      <c r="I16" s="214">
        <f t="shared" si="4"/>
        <v>0</v>
      </c>
      <c r="J16" s="214">
        <f t="shared" si="4"/>
        <v>0</v>
      </c>
      <c r="K16" s="261"/>
    </row>
    <row r="17" spans="1:10" ht="15.75" thickTop="1" x14ac:dyDescent="0.25">
      <c r="A17" s="97"/>
      <c r="B17" s="97"/>
      <c r="C17" s="119"/>
      <c r="D17" s="119"/>
      <c r="E17" s="119"/>
      <c r="F17" s="119"/>
      <c r="G17" s="119"/>
      <c r="H17" s="119"/>
      <c r="I17" s="119"/>
      <c r="J17" s="119"/>
    </row>
    <row r="18" spans="1:10" x14ac:dyDescent="0.25">
      <c r="A18" s="97"/>
      <c r="B18" s="97" t="s">
        <v>546</v>
      </c>
      <c r="C18" s="119">
        <f t="shared" ref="C18:J18" si="5">C13-C16</f>
        <v>0</v>
      </c>
      <c r="D18" s="119">
        <f t="shared" si="5"/>
        <v>0</v>
      </c>
      <c r="E18" s="119">
        <f t="shared" si="5"/>
        <v>53</v>
      </c>
      <c r="F18" s="119">
        <f t="shared" si="5"/>
        <v>62.620000000000005</v>
      </c>
      <c r="G18" s="119">
        <f t="shared" si="5"/>
        <v>62.620000000000005</v>
      </c>
      <c r="H18" s="119">
        <f t="shared" si="5"/>
        <v>63.750000000000007</v>
      </c>
      <c r="I18" s="119">
        <f t="shared" si="5"/>
        <v>63.620000000000005</v>
      </c>
      <c r="J18" s="119">
        <f t="shared" si="5"/>
        <v>63.620000000000005</v>
      </c>
    </row>
    <row r="19" spans="1:10" x14ac:dyDescent="0.25">
      <c r="A19" s="97"/>
      <c r="B19" s="97"/>
      <c r="C19" s="119"/>
      <c r="D19" s="119"/>
      <c r="E19" s="119"/>
      <c r="F19" s="119"/>
      <c r="G19" s="119"/>
      <c r="H19" s="119"/>
      <c r="I19" s="119"/>
      <c r="J19" s="119"/>
    </row>
    <row r="20" spans="1:10" x14ac:dyDescent="0.25">
      <c r="A20" s="97"/>
      <c r="B20" s="97" t="s">
        <v>1297</v>
      </c>
      <c r="C20" s="119">
        <f t="shared" ref="C20:J20" si="6">C12-C16</f>
        <v>0</v>
      </c>
      <c r="D20" s="119">
        <f t="shared" si="6"/>
        <v>0</v>
      </c>
      <c r="E20" s="119">
        <f t="shared" si="6"/>
        <v>3</v>
      </c>
      <c r="F20" s="119">
        <f t="shared" si="6"/>
        <v>12.620000000000001</v>
      </c>
      <c r="G20" s="119">
        <f t="shared" si="6"/>
        <v>0</v>
      </c>
      <c r="H20" s="119">
        <f t="shared" si="6"/>
        <v>1.1299999999999999</v>
      </c>
      <c r="I20" s="119">
        <f t="shared" si="6"/>
        <v>1</v>
      </c>
      <c r="J20" s="119">
        <f t="shared" si="6"/>
        <v>0</v>
      </c>
    </row>
    <row r="21" spans="1:10" x14ac:dyDescent="0.25">
      <c r="A21" s="97"/>
      <c r="B21" s="97"/>
      <c r="C21" s="119"/>
      <c r="D21" s="119"/>
      <c r="E21" s="119"/>
      <c r="F21" s="119"/>
      <c r="G21" s="119"/>
      <c r="H21" s="119"/>
      <c r="I21" s="119"/>
      <c r="J21" s="119"/>
    </row>
    <row r="22" spans="1:10" x14ac:dyDescent="0.25">
      <c r="A22" s="97"/>
      <c r="B22" s="97"/>
      <c r="C22" s="119"/>
      <c r="D22" s="119"/>
      <c r="E22" s="119"/>
      <c r="F22" s="119"/>
      <c r="G22" s="119"/>
      <c r="H22" s="119"/>
      <c r="I22" s="119"/>
      <c r="J22" s="119"/>
    </row>
    <row r="23" spans="1:10" x14ac:dyDescent="0.25">
      <c r="A23" s="97"/>
      <c r="B23" s="97" t="s">
        <v>1313</v>
      </c>
      <c r="C23" s="119"/>
      <c r="D23" s="119"/>
      <c r="E23" s="119"/>
      <c r="F23" s="119"/>
      <c r="G23" s="119"/>
      <c r="H23" s="119"/>
      <c r="I23" s="119"/>
      <c r="J23" s="119"/>
    </row>
    <row r="24" spans="1:10" x14ac:dyDescent="0.25">
      <c r="A24" s="97"/>
      <c r="B24" s="97" t="s">
        <v>1314</v>
      </c>
      <c r="C24" s="119"/>
      <c r="D24" s="119"/>
      <c r="E24" s="119"/>
      <c r="F24" s="119"/>
      <c r="G24" s="119"/>
      <c r="H24" s="119"/>
      <c r="I24" s="119"/>
      <c r="J24" s="119"/>
    </row>
    <row r="25" spans="1:10" x14ac:dyDescent="0.25">
      <c r="A25" s="97"/>
      <c r="B25" s="97" t="s">
        <v>1315</v>
      </c>
      <c r="C25" s="119"/>
      <c r="D25" s="119"/>
      <c r="E25" s="119"/>
      <c r="F25" s="119"/>
      <c r="G25" s="119"/>
      <c r="H25" s="119"/>
      <c r="I25" s="119"/>
      <c r="J25" s="119"/>
    </row>
    <row r="26" spans="1:10" x14ac:dyDescent="0.25">
      <c r="A26" s="97"/>
      <c r="B26" s="97"/>
      <c r="C26" s="119"/>
      <c r="D26" s="119"/>
      <c r="E26" s="119"/>
      <c r="F26" s="119"/>
      <c r="G26" s="119"/>
      <c r="H26" s="119"/>
      <c r="I26" s="119"/>
      <c r="J26" s="119"/>
    </row>
    <row r="27" spans="1:10" x14ac:dyDescent="0.25">
      <c r="A27" s="97"/>
      <c r="B27" s="97" t="s">
        <v>1316</v>
      </c>
      <c r="C27" s="119"/>
      <c r="D27" s="119"/>
      <c r="E27" s="119"/>
      <c r="F27" s="119"/>
      <c r="G27" s="119"/>
      <c r="H27" s="119"/>
      <c r="I27" s="119"/>
      <c r="J27" s="119"/>
    </row>
    <row r="28" spans="1:10" x14ac:dyDescent="0.25">
      <c r="A28" s="97"/>
      <c r="B28" s="97" t="s">
        <v>1317</v>
      </c>
      <c r="C28" s="119"/>
      <c r="D28" s="119"/>
      <c r="E28" s="119"/>
      <c r="F28" s="119"/>
      <c r="G28" s="119"/>
      <c r="H28" s="119"/>
      <c r="I28" s="119"/>
      <c r="J28" s="119"/>
    </row>
    <row r="29" spans="1:10" x14ac:dyDescent="0.25">
      <c r="A29" s="97"/>
      <c r="B29" s="97" t="s">
        <v>1318</v>
      </c>
      <c r="C29" s="119"/>
      <c r="D29" s="119"/>
      <c r="E29" s="119"/>
      <c r="F29" s="119"/>
      <c r="G29" s="119"/>
      <c r="H29" s="119"/>
      <c r="I29" s="119"/>
      <c r="J29" s="119"/>
    </row>
    <row r="30" spans="1:10" x14ac:dyDescent="0.25">
      <c r="A30" s="97"/>
      <c r="B30" s="97" t="s">
        <v>1319</v>
      </c>
      <c r="C30" s="119"/>
      <c r="D30" s="119"/>
      <c r="E30" s="119"/>
      <c r="F30" s="119"/>
      <c r="G30" s="119"/>
      <c r="H30" s="119"/>
      <c r="I30" s="119"/>
      <c r="J30" s="119"/>
    </row>
    <row r="33" spans="2:2" x14ac:dyDescent="0.25">
      <c r="B33" s="97"/>
    </row>
    <row r="35" spans="2:2" x14ac:dyDescent="0.25">
      <c r="B35" s="97"/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EDA3E-42DF-401E-B1FB-1BC56A2C0FE2}">
  <dimension ref="A1:W51"/>
  <sheetViews>
    <sheetView topLeftCell="A7" workbookViewId="0">
      <selection activeCell="AI36" sqref="AI36"/>
    </sheetView>
  </sheetViews>
  <sheetFormatPr defaultRowHeight="15" x14ac:dyDescent="0.25"/>
  <cols>
    <col min="1" max="1" width="12.85546875" style="95" customWidth="1"/>
    <col min="2" max="2" width="38.85546875" style="95" customWidth="1"/>
    <col min="3" max="4" width="10.7109375" style="197" hidden="1" customWidth="1"/>
    <col min="5" max="5" width="8.5703125" style="197" bestFit="1" customWidth="1"/>
    <col min="6" max="7" width="10.7109375" style="197" bestFit="1" customWidth="1"/>
    <col min="8" max="8" width="11" style="197" bestFit="1" customWidth="1"/>
    <col min="9" max="9" width="10.28515625" style="197" bestFit="1" customWidth="1"/>
    <col min="10" max="10" width="11.42578125" style="197" bestFit="1" customWidth="1"/>
    <col min="11" max="11" width="0" hidden="1" customWidth="1"/>
    <col min="12" max="12" width="16.28515625" hidden="1" customWidth="1"/>
    <col min="13" max="13" width="33.42578125" hidden="1" customWidth="1"/>
    <col min="14" max="17" width="10.7109375" hidden="1" customWidth="1"/>
    <col min="18" max="18" width="10.28515625" hidden="1" customWidth="1"/>
    <col min="19" max="19" width="12.7109375" hidden="1" customWidth="1"/>
    <col min="20" max="20" width="10.28515625" hidden="1" customWidth="1"/>
    <col min="21" max="21" width="11.42578125" hidden="1" customWidth="1"/>
    <col min="22" max="32" width="0" hidden="1" customWidth="1"/>
  </cols>
  <sheetData>
    <row r="1" spans="1:23" x14ac:dyDescent="0.25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261"/>
    </row>
    <row r="2" spans="1:23" x14ac:dyDescent="0.25">
      <c r="A2" s="171" t="str">
        <f>[5]Sheet1!$A$2</f>
        <v>BUDGET 2025-2026</v>
      </c>
      <c r="B2" s="171"/>
      <c r="C2" s="171"/>
      <c r="D2" s="171"/>
      <c r="E2" s="171"/>
      <c r="F2" s="171"/>
      <c r="G2" s="171"/>
      <c r="H2" s="171"/>
      <c r="I2" s="171"/>
      <c r="J2" s="171"/>
      <c r="K2" s="261"/>
    </row>
    <row r="3" spans="1:23" x14ac:dyDescent="0.25">
      <c r="A3" s="171" t="s">
        <v>1320</v>
      </c>
      <c r="B3" s="171"/>
      <c r="C3" s="171"/>
      <c r="D3" s="171"/>
      <c r="E3" s="171"/>
      <c r="F3" s="171"/>
      <c r="G3" s="171"/>
      <c r="H3" s="171"/>
      <c r="I3" s="171"/>
      <c r="J3" s="171"/>
      <c r="K3" s="261"/>
    </row>
    <row r="4" spans="1:23" x14ac:dyDescent="0.25">
      <c r="A4" s="94"/>
      <c r="B4" s="94"/>
      <c r="C4" s="218"/>
      <c r="D4" s="218"/>
      <c r="E4" s="218"/>
      <c r="F4" s="218"/>
      <c r="G4" s="218"/>
      <c r="H4" s="218"/>
      <c r="I4" s="218"/>
      <c r="J4" s="218"/>
      <c r="K4" s="261"/>
    </row>
    <row r="5" spans="1:23" x14ac:dyDescent="0.25">
      <c r="A5" s="215" t="s">
        <v>2</v>
      </c>
      <c r="B5" s="215" t="s">
        <v>3</v>
      </c>
      <c r="C5" s="236" t="str">
        <f>[5]Sheet1!D2</f>
        <v>2022-23</v>
      </c>
      <c r="D5" s="236" t="str">
        <f>[5]Sheet1!E2</f>
        <v>2022-23</v>
      </c>
      <c r="E5" s="236" t="str">
        <f>[5]Sheet1!F2</f>
        <v>2023-24</v>
      </c>
      <c r="F5" s="236" t="str">
        <f>[5]Sheet1!G2</f>
        <v>2023-24</v>
      </c>
      <c r="G5" s="236" t="str">
        <f>[5]Sheet1!H2</f>
        <v>2024-25</v>
      </c>
      <c r="H5" s="236" t="str">
        <f>[5]Sheet1!I2</f>
        <v>2024-25</v>
      </c>
      <c r="I5" s="236" t="str">
        <f>[5]Sheet1!J2</f>
        <v>2024-25</v>
      </c>
      <c r="J5" s="236" t="str">
        <f>[5]Sheet1!K2</f>
        <v>2025-26</v>
      </c>
      <c r="K5" s="261"/>
      <c r="L5" s="94" t="s">
        <v>1195</v>
      </c>
      <c r="M5" s="94" t="s">
        <v>1196</v>
      </c>
      <c r="N5" s="236" t="str">
        <f>C5</f>
        <v>2022-23</v>
      </c>
      <c r="O5" s="236" t="str">
        <f t="shared" ref="O5:U7" si="0">D5</f>
        <v>2022-23</v>
      </c>
      <c r="P5" s="236" t="str">
        <f t="shared" si="0"/>
        <v>2023-24</v>
      </c>
      <c r="Q5" s="236" t="str">
        <f t="shared" si="0"/>
        <v>2023-24</v>
      </c>
      <c r="R5" s="236" t="str">
        <f t="shared" si="0"/>
        <v>2024-25</v>
      </c>
      <c r="S5" s="236" t="str">
        <f t="shared" si="0"/>
        <v>2024-25</v>
      </c>
      <c r="T5" s="236" t="str">
        <f t="shared" si="0"/>
        <v>2024-25</v>
      </c>
      <c r="U5" s="236" t="str">
        <f t="shared" si="0"/>
        <v>2025-26</v>
      </c>
      <c r="V5" s="94"/>
      <c r="W5" s="94"/>
    </row>
    <row r="6" spans="1:23" x14ac:dyDescent="0.25">
      <c r="A6" s="215" t="s">
        <v>4</v>
      </c>
      <c r="B6" s="215"/>
      <c r="C6" s="236" t="str">
        <f>[5]Sheet1!D3</f>
        <v>REVISED</v>
      </c>
      <c r="D6" s="236" t="str">
        <f>[5]Sheet1!E3</f>
        <v>ACTUAL</v>
      </c>
      <c r="E6" s="236" t="str">
        <f>[5]Sheet1!F3</f>
        <v>REVISED</v>
      </c>
      <c r="F6" s="236" t="str">
        <f>[5]Sheet1!G3</f>
        <v>ACTUAL</v>
      </c>
      <c r="G6" s="236" t="str">
        <f>[5]Sheet1!H3</f>
        <v>ADOPTED</v>
      </c>
      <c r="H6" s="236" t="str">
        <f>[5]Sheet1!I3</f>
        <v>ACTUAL</v>
      </c>
      <c r="I6" s="236" t="str">
        <f>[5]Sheet1!J3</f>
        <v xml:space="preserve"> REVISED </v>
      </c>
      <c r="J6" s="236" t="str">
        <f>[5]Sheet1!K3</f>
        <v>PROPOSED</v>
      </c>
      <c r="K6" s="261"/>
      <c r="L6" s="94" t="s">
        <v>5</v>
      </c>
      <c r="M6" s="94"/>
      <c r="N6" s="236" t="str">
        <f t="shared" ref="N6:N7" si="1">C6</f>
        <v>REVISED</v>
      </c>
      <c r="O6" s="137" t="s">
        <v>472</v>
      </c>
      <c r="P6" s="236" t="str">
        <f t="shared" si="0"/>
        <v>REVISED</v>
      </c>
      <c r="Q6" s="137" t="s">
        <v>472</v>
      </c>
      <c r="R6" s="137" t="s">
        <v>1321</v>
      </c>
      <c r="S6" s="137" t="s">
        <v>472</v>
      </c>
      <c r="T6" s="137" t="s">
        <v>515</v>
      </c>
      <c r="U6" s="137" t="s">
        <v>474</v>
      </c>
      <c r="V6" s="94"/>
      <c r="W6" s="94"/>
    </row>
    <row r="7" spans="1:23" ht="15.75" thickBot="1" x14ac:dyDescent="0.3">
      <c r="A7" s="312" t="s">
        <v>5</v>
      </c>
      <c r="B7" s="312"/>
      <c r="C7" s="312" t="str">
        <f>[5]Sheet1!D4</f>
        <v xml:space="preserve"> BUDGET</v>
      </c>
      <c r="D7" s="312"/>
      <c r="E7" s="312" t="str">
        <f>[5]Sheet1!F4</f>
        <v xml:space="preserve"> BUDGET</v>
      </c>
      <c r="F7" s="312"/>
      <c r="G7" s="312" t="str">
        <f>[5]Sheet1!H4</f>
        <v xml:space="preserve"> BUDGET</v>
      </c>
      <c r="H7" s="312" t="str">
        <f>[5]Sheet1!I4</f>
        <v>SIX MONTHS</v>
      </c>
      <c r="I7" s="312" t="str">
        <f>[5]Sheet1!J4</f>
        <v xml:space="preserve"> BUDGET</v>
      </c>
      <c r="J7" s="312" t="str">
        <f>[5]Sheet1!K4</f>
        <v xml:space="preserve"> BUDGET</v>
      </c>
      <c r="K7" s="261"/>
      <c r="L7" s="314" t="s">
        <v>5</v>
      </c>
      <c r="M7" s="314"/>
      <c r="N7" s="320" t="str">
        <f t="shared" si="1"/>
        <v xml:space="preserve"> BUDGET</v>
      </c>
      <c r="O7" s="314">
        <v>0</v>
      </c>
      <c r="P7" s="320" t="str">
        <f t="shared" si="0"/>
        <v xml:space="preserve"> BUDGET</v>
      </c>
      <c r="Q7" s="314">
        <v>0</v>
      </c>
      <c r="R7" s="315" t="s">
        <v>11</v>
      </c>
      <c r="S7" s="315" t="s">
        <v>475</v>
      </c>
      <c r="T7" s="315" t="s">
        <v>11</v>
      </c>
      <c r="U7" s="315" t="s">
        <v>11</v>
      </c>
      <c r="V7" s="94"/>
      <c r="W7" s="94"/>
    </row>
    <row r="8" spans="1:23" ht="15.75" thickTop="1" x14ac:dyDescent="0.25">
      <c r="A8" s="97"/>
      <c r="B8" s="97" t="s">
        <v>39</v>
      </c>
      <c r="C8" s="119">
        <f>D8</f>
        <v>66405</v>
      </c>
      <c r="D8" s="119">
        <v>66405</v>
      </c>
      <c r="E8" s="119">
        <v>66427</v>
      </c>
      <c r="F8" s="119">
        <v>66427</v>
      </c>
      <c r="G8" s="119">
        <f>F33</f>
        <v>70593.95</v>
      </c>
      <c r="H8" s="119">
        <f>F33</f>
        <v>70593.95</v>
      </c>
      <c r="I8" s="119">
        <f>H8</f>
        <v>70593.95</v>
      </c>
      <c r="J8" s="119">
        <f>I33</f>
        <v>40527.949999999997</v>
      </c>
      <c r="K8" s="261"/>
      <c r="L8" t="str">
        <f>'[15]bpwr.ss. 16153573  4 10 2024'!A811</f>
        <v>207-00-00-40710</v>
      </c>
      <c r="M8" t="str">
        <f>'[15]bpwr.ss. 16153573  4 10 2024'!B811</f>
        <v xml:space="preserve"> INTEREST             </v>
      </c>
      <c r="N8">
        <f>'[15]bpwr.ss. 16153573  4 10 2024'!C811</f>
        <v>-120</v>
      </c>
      <c r="O8">
        <f>'[15]bpwr.ss. 16153573  4 10 2024'!D811</f>
        <v>-465.1</v>
      </c>
      <c r="P8">
        <f>'[15]bpwr.ss. 16153573  4 10 2024'!E811</f>
        <v>-2694</v>
      </c>
      <c r="Q8">
        <f>'[15]bpwr.ss. 16153573  4 10 2024'!F811</f>
        <v>-3619.92</v>
      </c>
      <c r="R8">
        <f>'[15]bpwr.ss. 16153573  4 10 2024'!G811</f>
        <v>-600</v>
      </c>
      <c r="S8">
        <f>'[15]bpwr.ss. 16153573  4 10 2024'!H811</f>
        <v>-1716.1</v>
      </c>
      <c r="T8">
        <f>'[15]bpwr.ss. 16153573  4 10 2024'!I800</f>
        <v>0</v>
      </c>
      <c r="U8">
        <f>'[15]bpwr.ss. 16153573  4 10 2024'!J800</f>
        <v>0</v>
      </c>
    </row>
    <row r="9" spans="1:23" x14ac:dyDescent="0.25">
      <c r="A9" s="100" t="s">
        <v>40</v>
      </c>
      <c r="B9" s="100"/>
      <c r="C9" s="100"/>
      <c r="D9" s="100"/>
      <c r="E9" s="100"/>
      <c r="F9" s="100"/>
      <c r="G9" s="100"/>
      <c r="H9" s="100"/>
      <c r="I9" s="100"/>
      <c r="J9" s="100"/>
      <c r="K9" s="261"/>
      <c r="L9" t="str">
        <f>'[15]bpwr.ss. 16153573  4 10 2024'!A812</f>
        <v>207-00-00-40500</v>
      </c>
      <c r="M9" t="str">
        <f>'[15]bpwr.ss. 16153573  4 10 2024'!B812</f>
        <v xml:space="preserve"> RESTRICTED-DRUG FORT </v>
      </c>
      <c r="N9">
        <f>'[15]bpwr.ss. 16153573  4 10 2024'!C812</f>
        <v>-40119</v>
      </c>
      <c r="O9">
        <f>'[15]bpwr.ss. 16153573  4 10 2024'!D812</f>
        <v>-2993.9</v>
      </c>
      <c r="P9">
        <f>'[15]bpwr.ss. 16153573  4 10 2024'!E812</f>
        <v>-39466</v>
      </c>
      <c r="Q9">
        <f>'[15]bpwr.ss. 16153573  4 10 2024'!F812</f>
        <v>-58156.23</v>
      </c>
      <c r="R9">
        <f>'[15]bpwr.ss. 16153573  4 10 2024'!G812</f>
        <v>0</v>
      </c>
      <c r="S9">
        <f>'[15]bpwr.ss. 16153573  4 10 2024'!H812</f>
        <v>0</v>
      </c>
      <c r="T9">
        <f>'[15]bpwr.ss. 16153573  4 10 2024'!I801</f>
        <v>0</v>
      </c>
      <c r="U9">
        <f>'[15]bpwr.ss. 16153573  4 10 2024'!J801</f>
        <v>0</v>
      </c>
    </row>
    <row r="10" spans="1:23" x14ac:dyDescent="0.25">
      <c r="A10" s="100" t="str">
        <f>L8</f>
        <v>207-00-00-40710</v>
      </c>
      <c r="B10" s="100" t="str">
        <f>M8</f>
        <v xml:space="preserve"> INTEREST             </v>
      </c>
      <c r="C10" s="119">
        <f t="shared" ref="C10:G11" si="2">-N8</f>
        <v>120</v>
      </c>
      <c r="D10" s="119">
        <f>-O8+1</f>
        <v>466.1</v>
      </c>
      <c r="E10" s="119">
        <v>3600</v>
      </c>
      <c r="F10" s="119">
        <v>3476.4</v>
      </c>
      <c r="G10" s="119">
        <v>1500</v>
      </c>
      <c r="H10" s="119">
        <v>1533.91</v>
      </c>
      <c r="I10" s="119">
        <v>2400</v>
      </c>
      <c r="J10" s="119">
        <v>1000</v>
      </c>
      <c r="K10" s="261"/>
      <c r="L10">
        <f>'[15]bpwr.ss. 16153573  4 10 2024'!A813</f>
        <v>0</v>
      </c>
      <c r="M10" t="str">
        <f>'[15]bpwr.ss. 16153573  4 10 2024'!B813</f>
        <v xml:space="preserve"> Subtotal object - 47 </v>
      </c>
      <c r="N10">
        <f>'[15]bpwr.ss. 16153573  4 10 2024'!C813</f>
        <v>-40239</v>
      </c>
      <c r="O10">
        <f>'[15]bpwr.ss. 16153573  4 10 2024'!D813</f>
        <v>-3459</v>
      </c>
      <c r="P10">
        <f>'[15]bpwr.ss. 16153573  4 10 2024'!E813</f>
        <v>-42160</v>
      </c>
      <c r="Q10">
        <f>'[15]bpwr.ss. 16153573  4 10 2024'!F813</f>
        <v>-61776.15</v>
      </c>
      <c r="R10">
        <f>'[15]bpwr.ss. 16153573  4 10 2024'!G813</f>
        <v>-600</v>
      </c>
      <c r="S10">
        <f>'[15]bpwr.ss. 16153573  4 10 2024'!H813</f>
        <v>-1716.1</v>
      </c>
      <c r="T10">
        <f>'[15]bpwr.ss. 16153573  4 10 2024'!I802</f>
        <v>0</v>
      </c>
      <c r="U10">
        <f>'[15]bpwr.ss. 16153573  4 10 2024'!J802</f>
        <v>0</v>
      </c>
    </row>
    <row r="11" spans="1:23" x14ac:dyDescent="0.25">
      <c r="A11" s="100" t="str">
        <f>L9</f>
        <v>207-00-00-40500</v>
      </c>
      <c r="B11" s="100" t="str">
        <f>M9</f>
        <v xml:space="preserve"> RESTRICTED-DRUG FORT </v>
      </c>
      <c r="C11" s="119">
        <f t="shared" si="2"/>
        <v>40119</v>
      </c>
      <c r="D11" s="119">
        <f t="shared" si="2"/>
        <v>2993.9</v>
      </c>
      <c r="E11" s="119">
        <v>28400</v>
      </c>
      <c r="F11" s="119">
        <v>1527.4</v>
      </c>
      <c r="G11" s="119">
        <f t="shared" si="2"/>
        <v>0</v>
      </c>
      <c r="H11" s="119">
        <v>1400</v>
      </c>
      <c r="I11" s="119">
        <v>1400</v>
      </c>
      <c r="J11" s="119">
        <v>0</v>
      </c>
      <c r="K11" s="261"/>
      <c r="L11" t="str">
        <f>'[15]bpwr.ss. 16153573  4 10 2024'!A814</f>
        <v>207-00-00-41202</v>
      </c>
      <c r="M11" t="str">
        <f>'[15]bpwr.ss. 16153573  4 10 2024'!B814</f>
        <v xml:space="preserve"> TRANSFER FROM MC TEC </v>
      </c>
      <c r="N11">
        <f>'[15]bpwr.ss. 16153573  4 10 2024'!C814</f>
        <v>0</v>
      </c>
      <c r="O11">
        <f>'[15]bpwr.ss. 16153573  4 10 2024'!D814</f>
        <v>-55.18</v>
      </c>
      <c r="P11">
        <f>'[15]bpwr.ss. 16153573  4 10 2024'!E814</f>
        <v>0</v>
      </c>
      <c r="Q11">
        <f>'[15]bpwr.ss. 16153573  4 10 2024'!F814</f>
        <v>0</v>
      </c>
      <c r="R11">
        <f>'[15]bpwr.ss. 16153573  4 10 2024'!G814</f>
        <v>0</v>
      </c>
      <c r="S11">
        <f>'[15]bpwr.ss. 16153573  4 10 2024'!H814</f>
        <v>0</v>
      </c>
      <c r="T11">
        <f>'[15]bpwr.ss. 16153573  4 10 2024'!I803</f>
        <v>0</v>
      </c>
      <c r="U11">
        <f>'[15]bpwr.ss. 16153573  4 10 2024'!J803</f>
        <v>0</v>
      </c>
    </row>
    <row r="12" spans="1:23" x14ac:dyDescent="0.25">
      <c r="A12" s="100" t="s">
        <v>1322</v>
      </c>
      <c r="B12" s="100" t="s">
        <v>1260</v>
      </c>
      <c r="C12" s="119">
        <f>-N11</f>
        <v>0</v>
      </c>
      <c r="D12" s="119">
        <f>-O11</f>
        <v>55.18</v>
      </c>
      <c r="E12" s="119">
        <f t="shared" ref="E12:G12" si="3">-P11</f>
        <v>0</v>
      </c>
      <c r="F12" s="119">
        <f t="shared" si="3"/>
        <v>0</v>
      </c>
      <c r="G12" s="119">
        <f t="shared" si="3"/>
        <v>0</v>
      </c>
      <c r="H12" s="119">
        <v>645</v>
      </c>
      <c r="I12" s="119">
        <v>645</v>
      </c>
      <c r="J12" s="119">
        <v>0</v>
      </c>
      <c r="K12" s="261"/>
      <c r="L12">
        <f>'[15]bpwr.ss. 16153573  4 10 2024'!A815</f>
        <v>0</v>
      </c>
      <c r="M12" t="str">
        <f>'[15]bpwr.ss. 16153573  4 10 2024'!B815</f>
        <v xml:space="preserve"> Subtotal object - 49 </v>
      </c>
      <c r="N12">
        <f>'[15]bpwr.ss. 16153573  4 10 2024'!C815</f>
        <v>0</v>
      </c>
      <c r="O12">
        <f>'[15]bpwr.ss. 16153573  4 10 2024'!D815</f>
        <v>-55.18</v>
      </c>
      <c r="P12">
        <f>'[15]bpwr.ss. 16153573  4 10 2024'!E815</f>
        <v>0</v>
      </c>
      <c r="Q12">
        <f>'[15]bpwr.ss. 16153573  4 10 2024'!F815</f>
        <v>0</v>
      </c>
      <c r="R12">
        <f>'[15]bpwr.ss. 16153573  4 10 2024'!G815</f>
        <v>0</v>
      </c>
      <c r="S12">
        <f>'[15]bpwr.ss. 16153573  4 10 2024'!H815</f>
        <v>0</v>
      </c>
      <c r="T12">
        <f>'[15]bpwr.ss. 16153573  4 10 2024'!I804</f>
        <v>0</v>
      </c>
      <c r="U12">
        <f>'[15]bpwr.ss. 16153573  4 10 2024'!J804</f>
        <v>0</v>
      </c>
    </row>
    <row r="13" spans="1:23" ht="15.75" thickBot="1" x14ac:dyDescent="0.3">
      <c r="A13" s="321"/>
      <c r="B13" s="321" t="s">
        <v>580</v>
      </c>
      <c r="C13" s="217">
        <f>SUM(C10:C12)</f>
        <v>40239</v>
      </c>
      <c r="D13" s="217">
        <f t="shared" ref="D13:J13" si="4">SUM(D10:D12)</f>
        <v>3515.18</v>
      </c>
      <c r="E13" s="217">
        <f t="shared" si="4"/>
        <v>32000</v>
      </c>
      <c r="F13" s="217">
        <f>SUM(F10:F12)-1</f>
        <v>5002.8</v>
      </c>
      <c r="G13" s="217">
        <f t="shared" si="4"/>
        <v>1500</v>
      </c>
      <c r="H13" s="217">
        <f t="shared" si="4"/>
        <v>3578.91</v>
      </c>
      <c r="I13" s="217">
        <f t="shared" si="4"/>
        <v>4445</v>
      </c>
      <c r="J13" s="217">
        <f t="shared" si="4"/>
        <v>1000</v>
      </c>
      <c r="K13" s="261"/>
      <c r="L13" t="str">
        <f>'[15]bpwr.ss. 16153573  4 10 2024'!A816</f>
        <v xml:space="preserve">Program number:      </v>
      </c>
      <c r="M13" t="str">
        <f>'[15]bpwr.ss. 16153573  4 10 2024'!B816</f>
        <v xml:space="preserve">                                </v>
      </c>
      <c r="N13">
        <f>'[15]bpwr.ss. 16153573  4 10 2024'!C816</f>
        <v>-40239</v>
      </c>
      <c r="O13">
        <f>'[15]bpwr.ss. 16153573  4 10 2024'!D816</f>
        <v>-3514.18</v>
      </c>
      <c r="P13">
        <f>'[15]bpwr.ss. 16153573  4 10 2024'!E816</f>
        <v>-42160</v>
      </c>
      <c r="Q13">
        <f>'[15]bpwr.ss. 16153573  4 10 2024'!F816</f>
        <v>-61776.15</v>
      </c>
      <c r="R13">
        <f>'[15]bpwr.ss. 16153573  4 10 2024'!G816</f>
        <v>-600</v>
      </c>
      <c r="S13">
        <f>'[15]bpwr.ss. 16153573  4 10 2024'!H816</f>
        <v>-1716.1</v>
      </c>
      <c r="T13">
        <f>'[15]bpwr.ss. 16153573  4 10 2024'!I805</f>
        <v>0</v>
      </c>
      <c r="U13">
        <f>'[15]bpwr.ss. 16153573  4 10 2024'!J805</f>
        <v>0</v>
      </c>
    </row>
    <row r="14" spans="1:23" ht="16.5" thickTop="1" thickBot="1" x14ac:dyDescent="0.3">
      <c r="A14" s="322"/>
      <c r="B14" s="322" t="s">
        <v>1200</v>
      </c>
      <c r="C14" s="311">
        <f t="shared" ref="C14:J14" si="5">C13+C8</f>
        <v>106644</v>
      </c>
      <c r="D14" s="311">
        <f t="shared" si="5"/>
        <v>69920.179999999993</v>
      </c>
      <c r="E14" s="311">
        <f t="shared" si="5"/>
        <v>98427</v>
      </c>
      <c r="F14" s="311">
        <f t="shared" si="5"/>
        <v>71429.8</v>
      </c>
      <c r="G14" s="311">
        <f t="shared" si="5"/>
        <v>72093.95</v>
      </c>
      <c r="H14" s="311">
        <f t="shared" si="5"/>
        <v>74172.86</v>
      </c>
      <c r="I14" s="311">
        <f t="shared" si="5"/>
        <v>75038.95</v>
      </c>
      <c r="J14" s="311">
        <f t="shared" si="5"/>
        <v>41527.949999999997</v>
      </c>
      <c r="K14" s="261"/>
      <c r="L14" t="str">
        <f>'[15]bpwr.ss. 16153573  4 10 2024'!A817</f>
        <v xml:space="preserve">Department number:      </v>
      </c>
      <c r="M14" t="str">
        <f>'[15]bpwr.ss. 16153573  4 10 2024'!B817</f>
        <v xml:space="preserve"> STATE SEIZURE REVENUE          </v>
      </c>
      <c r="N14">
        <f>'[15]bpwr.ss. 16153573  4 10 2024'!C817</f>
        <v>-40239</v>
      </c>
      <c r="O14">
        <f>'[15]bpwr.ss. 16153573  4 10 2024'!D817</f>
        <v>-3514.18</v>
      </c>
      <c r="P14">
        <f>'[15]bpwr.ss. 16153573  4 10 2024'!E817</f>
        <v>-42160</v>
      </c>
      <c r="Q14">
        <f>'[15]bpwr.ss. 16153573  4 10 2024'!F817</f>
        <v>-61776.15</v>
      </c>
      <c r="R14">
        <f>'[15]bpwr.ss. 16153573  4 10 2024'!G817</f>
        <v>-600</v>
      </c>
      <c r="S14">
        <f>'[15]bpwr.ss. 16153573  4 10 2024'!H817</f>
        <v>-1716.1</v>
      </c>
      <c r="T14">
        <f>'[15]bpwr.ss. 16153573  4 10 2024'!I806</f>
        <v>0</v>
      </c>
      <c r="U14">
        <f>'[15]bpwr.ss. 16153573  4 10 2024'!J806</f>
        <v>0</v>
      </c>
    </row>
    <row r="15" spans="1:23" ht="15.75" thickTop="1" x14ac:dyDescent="0.25">
      <c r="A15" s="100" t="s">
        <v>34</v>
      </c>
      <c r="B15" s="100"/>
      <c r="C15" s="100"/>
      <c r="D15" s="100"/>
      <c r="E15" s="100"/>
      <c r="F15" s="100"/>
      <c r="G15" s="100"/>
      <c r="H15" s="100"/>
      <c r="I15" s="119"/>
      <c r="J15" s="119"/>
      <c r="K15" s="261"/>
      <c r="L15" t="str">
        <f>'[15]bpwr.ss. 16153573  4 10 2024'!A818</f>
        <v xml:space="preserve">              </v>
      </c>
      <c r="M15" t="str">
        <f>'[15]bpwr.ss. 16153573  4 10 2024'!B818</f>
        <v xml:space="preserve"> Revenue                        Subtotal - - - - - - </v>
      </c>
      <c r="N15">
        <f>'[15]bpwr.ss. 16153573  4 10 2024'!C818</f>
        <v>-40239</v>
      </c>
      <c r="O15">
        <f>'[15]bpwr.ss. 16153573  4 10 2024'!D818</f>
        <v>-3514.18</v>
      </c>
      <c r="P15">
        <f>'[15]bpwr.ss. 16153573  4 10 2024'!E818</f>
        <v>-42160</v>
      </c>
      <c r="Q15">
        <f>'[15]bpwr.ss. 16153573  4 10 2024'!F818</f>
        <v>-61776.15</v>
      </c>
      <c r="R15">
        <f>'[15]bpwr.ss. 16153573  4 10 2024'!G818</f>
        <v>-600</v>
      </c>
      <c r="S15">
        <f>'[15]bpwr.ss. 16153573  4 10 2024'!H818</f>
        <v>-1716.1</v>
      </c>
      <c r="T15">
        <f>'[15]bpwr.ss. 16153573  4 10 2024'!I807</f>
        <v>0</v>
      </c>
      <c r="U15">
        <f>'[15]bpwr.ss. 16153573  4 10 2024'!J807</f>
        <v>0</v>
      </c>
    </row>
    <row r="16" spans="1:23" x14ac:dyDescent="0.25">
      <c r="A16" s="100" t="str">
        <f>L16</f>
        <v>207-19-11-52299</v>
      </c>
      <c r="B16" s="100" t="str">
        <f t="shared" ref="B16:D16" si="6">M16</f>
        <v xml:space="preserve"> MISCELLANEOUS K-9 SU </v>
      </c>
      <c r="C16" s="119">
        <f t="shared" si="6"/>
        <v>4506</v>
      </c>
      <c r="D16" s="119">
        <f t="shared" si="6"/>
        <v>1782.83</v>
      </c>
      <c r="E16" s="119">
        <v>250</v>
      </c>
      <c r="F16" s="119">
        <v>0</v>
      </c>
      <c r="G16" s="119">
        <v>250</v>
      </c>
      <c r="H16" s="119">
        <v>895.57</v>
      </c>
      <c r="I16" s="119">
        <v>900</v>
      </c>
      <c r="J16" s="119">
        <v>0</v>
      </c>
      <c r="K16" s="261"/>
      <c r="L16" t="str">
        <f>'[15]bpwr.ss. 16153573  4 10 2024'!A819</f>
        <v>207-19-11-52299</v>
      </c>
      <c r="M16" t="str">
        <f>'[15]bpwr.ss. 16153573  4 10 2024'!B819</f>
        <v xml:space="preserve"> MISCELLANEOUS K-9 SU </v>
      </c>
      <c r="N16">
        <f>'[15]bpwr.ss. 16153573  4 10 2024'!C819</f>
        <v>4506</v>
      </c>
      <c r="O16">
        <f>'[15]bpwr.ss. 16153573  4 10 2024'!D819</f>
        <v>1782.83</v>
      </c>
      <c r="P16">
        <f>'[15]bpwr.ss. 16153573  4 10 2024'!E819</f>
        <v>550</v>
      </c>
      <c r="Q16">
        <f>'[15]bpwr.ss. 16153573  4 10 2024'!F819</f>
        <v>348.08</v>
      </c>
      <c r="R16">
        <f>'[15]bpwr.ss. 16153573  4 10 2024'!G819</f>
        <v>750</v>
      </c>
      <c r="S16">
        <f>'[15]bpwr.ss. 16153573  4 10 2024'!H819</f>
        <v>0</v>
      </c>
      <c r="T16">
        <f>'[15]bpwr.ss. 16153573  4 10 2024'!I808</f>
        <v>0</v>
      </c>
      <c r="U16">
        <f>'[15]bpwr.ss. 16153573  4 10 2024'!J808</f>
        <v>0</v>
      </c>
    </row>
    <row r="17" spans="1:23" x14ac:dyDescent="0.25">
      <c r="A17" s="323"/>
      <c r="B17" s="324" t="s">
        <v>1323</v>
      </c>
      <c r="C17" s="216">
        <f>SUM(C16)</f>
        <v>4506</v>
      </c>
      <c r="D17" s="216">
        <f t="shared" ref="D17:G17" si="7">SUM(D16)</f>
        <v>1782.83</v>
      </c>
      <c r="E17" s="216">
        <f t="shared" si="7"/>
        <v>250</v>
      </c>
      <c r="F17" s="216">
        <f t="shared" si="7"/>
        <v>0</v>
      </c>
      <c r="G17" s="216">
        <f t="shared" si="7"/>
        <v>250</v>
      </c>
      <c r="H17" s="216">
        <f>SUM(H16)</f>
        <v>895.57</v>
      </c>
      <c r="I17" s="216">
        <f t="shared" ref="I17:J17" si="8">SUM(I16)</f>
        <v>900</v>
      </c>
      <c r="J17" s="216">
        <f t="shared" si="8"/>
        <v>0</v>
      </c>
      <c r="K17" s="261"/>
      <c r="L17">
        <f>'[15]bpwr.ss. 16153573  4 10 2024'!A820</f>
        <v>0</v>
      </c>
      <c r="M17" t="str">
        <f>'[15]bpwr.ss. 16153573  4 10 2024'!B820</f>
        <v xml:space="preserve"> Subtotal object - 52 </v>
      </c>
      <c r="N17">
        <f>'[15]bpwr.ss. 16153573  4 10 2024'!C820</f>
        <v>4506</v>
      </c>
      <c r="O17">
        <f>'[15]bpwr.ss. 16153573  4 10 2024'!D820</f>
        <v>1782.83</v>
      </c>
      <c r="P17">
        <f>'[15]bpwr.ss. 16153573  4 10 2024'!E820</f>
        <v>550</v>
      </c>
      <c r="Q17">
        <f>'[15]bpwr.ss. 16153573  4 10 2024'!F820</f>
        <v>348.08</v>
      </c>
      <c r="R17">
        <f>'[15]bpwr.ss. 16153573  4 10 2024'!G820</f>
        <v>750</v>
      </c>
      <c r="S17">
        <f>'[15]bpwr.ss. 16153573  4 10 2024'!H820</f>
        <v>0</v>
      </c>
      <c r="T17">
        <f>'[15]bpwr.ss. 16153573  4 10 2024'!I809</f>
        <v>0</v>
      </c>
      <c r="U17">
        <f>'[15]bpwr.ss. 16153573  4 10 2024'!J809</f>
        <v>0</v>
      </c>
    </row>
    <row r="18" spans="1:23" x14ac:dyDescent="0.25">
      <c r="A18" s="324" t="str">
        <f>L18</f>
        <v>207-19-11-53319</v>
      </c>
      <c r="B18" s="324" t="str">
        <f t="shared" ref="B18:H18" si="9">M18</f>
        <v xml:space="preserve"> SOFTWARE MAINTENANCE </v>
      </c>
      <c r="C18" s="119">
        <f t="shared" si="9"/>
        <v>5089</v>
      </c>
      <c r="D18" s="119">
        <f t="shared" si="9"/>
        <v>5229</v>
      </c>
      <c r="E18" s="119">
        <v>0</v>
      </c>
      <c r="F18" s="119">
        <v>140</v>
      </c>
      <c r="G18" s="119">
        <v>0</v>
      </c>
      <c r="H18" s="119">
        <f t="shared" si="9"/>
        <v>0</v>
      </c>
      <c r="I18" s="119">
        <v>0</v>
      </c>
      <c r="J18" s="119">
        <v>0</v>
      </c>
      <c r="K18" s="261"/>
      <c r="L18" t="str">
        <f>'[15]bpwr.ss. 16153573  4 10 2024'!A821</f>
        <v>207-19-11-53319</v>
      </c>
      <c r="M18" t="str">
        <f>'[15]bpwr.ss. 16153573  4 10 2024'!B821</f>
        <v xml:space="preserve"> SOFTWARE MAINTENANCE </v>
      </c>
      <c r="N18">
        <f>'[15]bpwr.ss. 16153573  4 10 2024'!C821</f>
        <v>5089</v>
      </c>
      <c r="O18">
        <f>'[15]bpwr.ss. 16153573  4 10 2024'!D821</f>
        <v>5229</v>
      </c>
      <c r="P18">
        <f>'[15]bpwr.ss. 16153573  4 10 2024'!E821</f>
        <v>4582</v>
      </c>
      <c r="Q18">
        <f>'[15]bpwr.ss. 16153573  4 10 2024'!F821</f>
        <v>4722</v>
      </c>
      <c r="R18">
        <f>'[15]bpwr.ss. 16153573  4 10 2024'!G821</f>
        <v>0</v>
      </c>
      <c r="S18">
        <f>'[15]bpwr.ss. 16153573  4 10 2024'!H821</f>
        <v>0</v>
      </c>
      <c r="T18">
        <f>'[15]bpwr.ss. 16153573  4 10 2024'!I810</f>
        <v>0</v>
      </c>
      <c r="U18">
        <f>'[15]bpwr.ss. 16153573  4 10 2024'!J810</f>
        <v>0</v>
      </c>
    </row>
    <row r="19" spans="1:23" x14ac:dyDescent="0.25">
      <c r="A19" s="324"/>
      <c r="B19" s="324" t="s">
        <v>1324</v>
      </c>
      <c r="C19" s="216">
        <f>SUM(C18)</f>
        <v>5089</v>
      </c>
      <c r="D19" s="216">
        <f t="shared" ref="D19:G19" si="10">SUM(D18)</f>
        <v>5229</v>
      </c>
      <c r="E19" s="216">
        <f t="shared" si="10"/>
        <v>0</v>
      </c>
      <c r="F19" s="216">
        <f t="shared" si="10"/>
        <v>140</v>
      </c>
      <c r="G19" s="216">
        <f t="shared" si="10"/>
        <v>0</v>
      </c>
      <c r="H19" s="216">
        <f>SUM(H18)</f>
        <v>0</v>
      </c>
      <c r="I19" s="216">
        <f t="shared" ref="I19:J19" si="11">SUM(I18)</f>
        <v>0</v>
      </c>
      <c r="J19" s="216">
        <f t="shared" si="11"/>
        <v>0</v>
      </c>
      <c r="K19" s="261"/>
      <c r="L19">
        <f>'[15]bpwr.ss. 16153573  4 10 2024'!A822</f>
        <v>0</v>
      </c>
      <c r="M19" t="str">
        <f>'[15]bpwr.ss. 16153573  4 10 2024'!B822</f>
        <v xml:space="preserve"> Subtotal object - 53 </v>
      </c>
      <c r="N19">
        <f>'[15]bpwr.ss. 16153573  4 10 2024'!C822</f>
        <v>5089</v>
      </c>
      <c r="O19">
        <f>'[15]bpwr.ss. 16153573  4 10 2024'!D822</f>
        <v>5229</v>
      </c>
      <c r="P19">
        <f>'[15]bpwr.ss. 16153573  4 10 2024'!E822</f>
        <v>4582</v>
      </c>
      <c r="Q19">
        <f>'[15]bpwr.ss. 16153573  4 10 2024'!F822</f>
        <v>4722</v>
      </c>
      <c r="R19">
        <f>'[15]bpwr.ss. 16153573  4 10 2024'!G822</f>
        <v>0</v>
      </c>
      <c r="S19">
        <f>'[15]bpwr.ss. 16153573  4 10 2024'!H822</f>
        <v>0</v>
      </c>
      <c r="T19">
        <f>'[15]bpwr.ss. 16153573  4 10 2024'!I811</f>
        <v>0</v>
      </c>
      <c r="U19">
        <f>'[15]bpwr.ss. 16153573  4 10 2024'!J811</f>
        <v>0</v>
      </c>
    </row>
    <row r="20" spans="1:23" hidden="1" x14ac:dyDescent="0.25">
      <c r="A20" s="100" t="s">
        <v>1325</v>
      </c>
      <c r="B20" s="100" t="str">
        <f t="shared" ref="B20:H20" si="12">M20</f>
        <v xml:space="preserve"> PROFESSIONAL FEES    </v>
      </c>
      <c r="C20" s="119">
        <f t="shared" si="12"/>
        <v>0</v>
      </c>
      <c r="D20" s="119">
        <f t="shared" si="12"/>
        <v>0</v>
      </c>
      <c r="E20" s="119">
        <f t="shared" si="12"/>
        <v>0</v>
      </c>
      <c r="F20" s="119">
        <v>0</v>
      </c>
      <c r="G20" s="119">
        <f t="shared" si="12"/>
        <v>0</v>
      </c>
      <c r="H20" s="119">
        <f t="shared" si="12"/>
        <v>0</v>
      </c>
      <c r="I20" s="119">
        <v>0</v>
      </c>
      <c r="J20" s="119">
        <v>0</v>
      </c>
      <c r="K20" s="261"/>
      <c r="L20" t="str">
        <f>'[15]bpwr.ss. 16153573  4 10 2024'!A823</f>
        <v xml:space="preserve"> 16-5404-14-22                          </v>
      </c>
      <c r="M20" t="str">
        <f>'[15]bpwr.ss. 16153573  4 10 2024'!B823</f>
        <v xml:space="preserve"> PROFESSIONAL FEES    </v>
      </c>
      <c r="N20">
        <f>'[15]bpwr.ss. 16153573  4 10 2024'!C823</f>
        <v>0</v>
      </c>
      <c r="O20">
        <f>'[15]bpwr.ss. 16153573  4 10 2024'!D823</f>
        <v>0</v>
      </c>
      <c r="P20">
        <f>'[15]bpwr.ss. 16153573  4 10 2024'!E823</f>
        <v>0</v>
      </c>
      <c r="Q20">
        <f>'[15]bpwr.ss. 16153573  4 10 2024'!F823</f>
        <v>15534</v>
      </c>
      <c r="R20">
        <f>'[15]bpwr.ss. 16153573  4 10 2024'!G823</f>
        <v>0</v>
      </c>
      <c r="S20">
        <f>'[15]bpwr.ss. 16153573  4 10 2024'!H823</f>
        <v>0</v>
      </c>
      <c r="T20">
        <f>'[15]bpwr.ss. 16153573  4 10 2024'!I812</f>
        <v>0</v>
      </c>
      <c r="U20">
        <f>'[15]bpwr.ss. 16153573  4 10 2024'!J812</f>
        <v>0</v>
      </c>
    </row>
    <row r="21" spans="1:23" x14ac:dyDescent="0.25">
      <c r="A21" s="100" t="str">
        <f>L21</f>
        <v>207-19-11-54406</v>
      </c>
      <c r="B21" s="100" t="str">
        <f>M21</f>
        <v xml:space="preserve"> TRAINING             </v>
      </c>
      <c r="C21" s="120">
        <f>N21</f>
        <v>1538</v>
      </c>
      <c r="D21" s="120">
        <f>O21</f>
        <v>1537.85</v>
      </c>
      <c r="E21" s="120">
        <v>1000</v>
      </c>
      <c r="F21" s="120">
        <v>50.85</v>
      </c>
      <c r="G21" s="120">
        <f>R21</f>
        <v>1000</v>
      </c>
      <c r="H21" s="120">
        <f>S21</f>
        <v>225</v>
      </c>
      <c r="I21" s="120">
        <v>1000</v>
      </c>
      <c r="J21" s="120">
        <v>0</v>
      </c>
      <c r="K21" s="261"/>
      <c r="L21" t="str">
        <f>'[15]bpwr.ss. 16153573  4 10 2024'!A824</f>
        <v>207-19-11-54406</v>
      </c>
      <c r="M21" t="str">
        <f>'[15]bpwr.ss. 16153573  4 10 2024'!B824</f>
        <v xml:space="preserve"> TRAINING             </v>
      </c>
      <c r="N21">
        <f>'[15]bpwr.ss. 16153573  4 10 2024'!C824</f>
        <v>1538</v>
      </c>
      <c r="O21">
        <f>'[15]bpwr.ss. 16153573  4 10 2024'!D824</f>
        <v>1537.85</v>
      </c>
      <c r="P21">
        <f>'[15]bpwr.ss. 16153573  4 10 2024'!E824</f>
        <v>10791</v>
      </c>
      <c r="Q21">
        <f>'[15]bpwr.ss. 16153573  4 10 2024'!F824</f>
        <v>10791.3</v>
      </c>
      <c r="R21">
        <f>'[15]bpwr.ss. 16153573  4 10 2024'!G824</f>
        <v>1000</v>
      </c>
      <c r="S21">
        <f>'[15]bpwr.ss. 16153573  4 10 2024'!H824</f>
        <v>225</v>
      </c>
      <c r="T21">
        <f>'[15]bpwr.ss. 16153573  4 10 2024'!I813</f>
        <v>0</v>
      </c>
      <c r="U21">
        <f>'[15]bpwr.ss. 16153573  4 10 2024'!J813</f>
        <v>0</v>
      </c>
      <c r="W21" t="s">
        <v>1326</v>
      </c>
    </row>
    <row r="22" spans="1:23" x14ac:dyDescent="0.25">
      <c r="A22" s="324"/>
      <c r="B22" s="324" t="s">
        <v>1327</v>
      </c>
      <c r="C22" s="120">
        <f>SUM(C20:C21)</f>
        <v>1538</v>
      </c>
      <c r="D22" s="120">
        <f t="shared" ref="D22:J22" si="13">SUM(D20:D21)</f>
        <v>1537.85</v>
      </c>
      <c r="E22" s="120">
        <f t="shared" si="13"/>
        <v>1000</v>
      </c>
      <c r="F22" s="120">
        <f t="shared" si="13"/>
        <v>50.85</v>
      </c>
      <c r="G22" s="120">
        <f t="shared" si="13"/>
        <v>1000</v>
      </c>
      <c r="H22" s="120">
        <f t="shared" si="13"/>
        <v>225</v>
      </c>
      <c r="I22" s="120">
        <f t="shared" si="13"/>
        <v>1000</v>
      </c>
      <c r="J22" s="120">
        <f t="shared" si="13"/>
        <v>0</v>
      </c>
      <c r="K22" s="261"/>
      <c r="L22">
        <f>'[15]bpwr.ss. 16153573  4 10 2024'!A825</f>
        <v>0</v>
      </c>
      <c r="M22" t="str">
        <f>'[15]bpwr.ss. 16153573  4 10 2024'!B825</f>
        <v xml:space="preserve"> Subtotal object - 54 </v>
      </c>
      <c r="N22">
        <f>'[15]bpwr.ss. 16153573  4 10 2024'!C825</f>
        <v>1538</v>
      </c>
      <c r="O22">
        <f>'[15]bpwr.ss. 16153573  4 10 2024'!D825</f>
        <v>1537.85</v>
      </c>
      <c r="P22">
        <f>'[15]bpwr.ss. 16153573  4 10 2024'!E825</f>
        <v>10791</v>
      </c>
      <c r="Q22">
        <f>'[15]bpwr.ss. 16153573  4 10 2024'!F825</f>
        <v>26325.3</v>
      </c>
      <c r="R22">
        <f>'[15]bpwr.ss. 16153573  4 10 2024'!G825</f>
        <v>1000</v>
      </c>
      <c r="S22">
        <f>'[15]bpwr.ss. 16153573  4 10 2024'!H825</f>
        <v>225</v>
      </c>
      <c r="T22">
        <f>'[15]bpwr.ss. 16153573  4 10 2024'!I814</f>
        <v>0</v>
      </c>
      <c r="U22">
        <f>'[15]bpwr.ss. 16153573  4 10 2024'!J814</f>
        <v>0</v>
      </c>
    </row>
    <row r="23" spans="1:23" x14ac:dyDescent="0.25">
      <c r="A23" s="100" t="str">
        <f t="shared" ref="A23:H24" si="14">L23</f>
        <v>207-19-11-55504</v>
      </c>
      <c r="B23" s="100" t="str">
        <f t="shared" si="14"/>
        <v xml:space="preserve"> MACHINERY &amp; EQUIPMEN </v>
      </c>
      <c r="C23" s="119">
        <f t="shared" si="14"/>
        <v>13000</v>
      </c>
      <c r="D23" s="119">
        <f t="shared" si="14"/>
        <v>0</v>
      </c>
      <c r="E23" s="119">
        <v>0</v>
      </c>
      <c r="F23" s="119">
        <v>0</v>
      </c>
      <c r="G23" s="119">
        <v>8590</v>
      </c>
      <c r="H23" s="119">
        <v>8503</v>
      </c>
      <c r="I23" s="119">
        <v>17611</v>
      </c>
      <c r="J23" s="119">
        <v>0</v>
      </c>
      <c r="K23" s="261"/>
      <c r="L23" t="str">
        <f>'[15]bpwr.ss. 16153573  4 10 2024'!A826</f>
        <v>207-19-11-55504</v>
      </c>
      <c r="M23" t="str">
        <f>'[15]bpwr.ss. 16153573  4 10 2024'!B826</f>
        <v xml:space="preserve"> MACHINERY &amp; EQUIPMEN </v>
      </c>
      <c r="N23">
        <f>'[15]bpwr.ss. 16153573  4 10 2024'!C826</f>
        <v>13000</v>
      </c>
      <c r="O23">
        <f>'[15]bpwr.ss. 16153573  4 10 2024'!D826</f>
        <v>0</v>
      </c>
      <c r="P23">
        <f>'[15]bpwr.ss. 16153573  4 10 2024'!E826</f>
        <v>3000</v>
      </c>
      <c r="Q23">
        <f>'[15]bpwr.ss. 16153573  4 10 2024'!F826</f>
        <v>2999.66</v>
      </c>
      <c r="R23">
        <f>'[15]bpwr.ss. 16153573  4 10 2024'!G826</f>
        <v>0</v>
      </c>
      <c r="S23">
        <f>'[15]bpwr.ss. 16153573  4 10 2024'!H826</f>
        <v>0</v>
      </c>
      <c r="T23">
        <f>'[15]bpwr.ss. 16153573  4 10 2024'!I815</f>
        <v>0</v>
      </c>
      <c r="U23">
        <f>'[15]bpwr.ss. 16153573  4 10 2024'!J815</f>
        <v>0</v>
      </c>
    </row>
    <row r="24" spans="1:23" x14ac:dyDescent="0.25">
      <c r="A24" s="100" t="str">
        <f t="shared" si="14"/>
        <v>207-19-11-55530</v>
      </c>
      <c r="B24" s="100" t="str">
        <f t="shared" si="14"/>
        <v xml:space="preserve"> POLICE OFFICER EQUIP </v>
      </c>
      <c r="C24" s="119">
        <f t="shared" si="14"/>
        <v>0</v>
      </c>
      <c r="D24" s="119">
        <f t="shared" si="14"/>
        <v>2117</v>
      </c>
      <c r="E24" s="119">
        <v>0</v>
      </c>
      <c r="F24" s="119">
        <v>0</v>
      </c>
      <c r="G24" s="119">
        <v>36806</v>
      </c>
      <c r="H24" s="119">
        <f t="shared" si="14"/>
        <v>0</v>
      </c>
      <c r="I24" s="119">
        <v>15000</v>
      </c>
      <c r="J24" s="119">
        <v>37574</v>
      </c>
      <c r="K24" s="261"/>
      <c r="L24" t="str">
        <f>'[15]bpwr.ss. 16153573  4 10 2024'!A827</f>
        <v>207-19-11-55530</v>
      </c>
      <c r="M24" t="str">
        <f>'[15]bpwr.ss. 16153573  4 10 2024'!B827</f>
        <v xml:space="preserve"> POLICE OFFICER EQUIP </v>
      </c>
      <c r="N24">
        <f>'[15]bpwr.ss. 16153573  4 10 2024'!C827</f>
        <v>0</v>
      </c>
      <c r="O24">
        <f>'[15]bpwr.ss. 16153573  4 10 2024'!D827</f>
        <v>2117</v>
      </c>
      <c r="P24">
        <f>'[15]bpwr.ss. 16153573  4 10 2024'!E827</f>
        <v>3878</v>
      </c>
      <c r="Q24">
        <f>'[15]bpwr.ss. 16153573  4 10 2024'!F827</f>
        <v>2867.65</v>
      </c>
      <c r="R24">
        <f>'[15]bpwr.ss. 16153573  4 10 2024'!G827</f>
        <v>28477</v>
      </c>
      <c r="S24">
        <f>'[15]bpwr.ss. 16153573  4 10 2024'!H827</f>
        <v>0</v>
      </c>
      <c r="T24">
        <f>'[15]bpwr.ss. 16153573  4 10 2024'!I816</f>
        <v>0</v>
      </c>
      <c r="U24">
        <f>'[15]bpwr.ss. 16153573  4 10 2024'!J816</f>
        <v>0</v>
      </c>
    </row>
    <row r="25" spans="1:23" x14ac:dyDescent="0.25">
      <c r="A25" s="324"/>
      <c r="B25" s="324" t="s">
        <v>1328</v>
      </c>
      <c r="C25" s="216">
        <f t="shared" ref="C25:J25" si="15">SUM(C23:C24)</f>
        <v>13000</v>
      </c>
      <c r="D25" s="216">
        <f t="shared" si="15"/>
        <v>2117</v>
      </c>
      <c r="E25" s="216">
        <f t="shared" si="15"/>
        <v>0</v>
      </c>
      <c r="F25" s="216">
        <f t="shared" si="15"/>
        <v>0</v>
      </c>
      <c r="G25" s="216">
        <f t="shared" si="15"/>
        <v>45396</v>
      </c>
      <c r="H25" s="216">
        <f t="shared" si="15"/>
        <v>8503</v>
      </c>
      <c r="I25" s="216">
        <f t="shared" si="15"/>
        <v>32611</v>
      </c>
      <c r="J25" s="216">
        <f t="shared" si="15"/>
        <v>37574</v>
      </c>
      <c r="K25" s="261"/>
      <c r="L25">
        <f>'[15]bpwr.ss. 16153573  4 10 2024'!A828</f>
        <v>0</v>
      </c>
      <c r="M25" t="str">
        <f>'[15]bpwr.ss. 16153573  4 10 2024'!B828</f>
        <v xml:space="preserve"> Subtotal object - 55 </v>
      </c>
      <c r="N25">
        <f>'[15]bpwr.ss. 16153573  4 10 2024'!C828</f>
        <v>13000</v>
      </c>
      <c r="O25">
        <f>'[15]bpwr.ss. 16153573  4 10 2024'!D828</f>
        <v>2117</v>
      </c>
      <c r="P25">
        <f>'[15]bpwr.ss. 16153573  4 10 2024'!E828</f>
        <v>6878</v>
      </c>
      <c r="Q25">
        <f>'[15]bpwr.ss. 16153573  4 10 2024'!F828</f>
        <v>5867.31</v>
      </c>
      <c r="R25">
        <f>'[15]bpwr.ss. 16153573  4 10 2024'!G828</f>
        <v>28477</v>
      </c>
      <c r="S25">
        <f>'[15]bpwr.ss. 16153573  4 10 2024'!H828</f>
        <v>0</v>
      </c>
      <c r="T25">
        <f>'[15]bpwr.ss. 16153573  4 10 2024'!I817</f>
        <v>0</v>
      </c>
      <c r="U25">
        <f>'[15]bpwr.ss. 16153573  4 10 2024'!J817</f>
        <v>0</v>
      </c>
    </row>
    <row r="26" spans="1:23" hidden="1" x14ac:dyDescent="0.25">
      <c r="A26" s="100" t="str">
        <f t="shared" ref="A26:H27" si="16">L26</f>
        <v>207-19-11-66504</v>
      </c>
      <c r="B26" s="100" t="str">
        <f t="shared" si="16"/>
        <v xml:space="preserve"> MACHINERY AND EQUIPM </v>
      </c>
      <c r="C26" s="119">
        <f t="shared" si="16"/>
        <v>0</v>
      </c>
      <c r="D26" s="119">
        <f t="shared" si="16"/>
        <v>0</v>
      </c>
      <c r="E26" s="119">
        <v>0</v>
      </c>
      <c r="F26" s="119">
        <f t="shared" si="16"/>
        <v>0</v>
      </c>
      <c r="G26" s="119">
        <f t="shared" si="16"/>
        <v>0</v>
      </c>
      <c r="H26" s="119">
        <f t="shared" si="16"/>
        <v>0</v>
      </c>
      <c r="I26" s="119">
        <v>0</v>
      </c>
      <c r="J26" s="119">
        <v>0</v>
      </c>
      <c r="K26" s="261"/>
      <c r="L26" t="str">
        <f>'[15]bpwr.ss. 16153573  4 10 2024'!A829</f>
        <v>207-19-11-66504</v>
      </c>
      <c r="M26" t="str">
        <f>'[15]bpwr.ss. 16153573  4 10 2024'!B829</f>
        <v xml:space="preserve"> MACHINERY AND EQUIPM </v>
      </c>
      <c r="N26">
        <f>'[15]bpwr.ss. 16153573  4 10 2024'!C829</f>
        <v>0</v>
      </c>
      <c r="O26">
        <f>'[15]bpwr.ss. 16153573  4 10 2024'!D829</f>
        <v>0</v>
      </c>
      <c r="P26">
        <f>'[15]bpwr.ss. 16153573  4 10 2024'!E829</f>
        <v>17340</v>
      </c>
      <c r="Q26">
        <f>'[15]bpwr.ss. 16153573  4 10 2024'!F829</f>
        <v>0</v>
      </c>
      <c r="R26">
        <f>'[15]bpwr.ss. 16153573  4 10 2024'!G829</f>
        <v>0</v>
      </c>
      <c r="S26">
        <f>'[15]bpwr.ss. 16153573  4 10 2024'!H829</f>
        <v>0</v>
      </c>
      <c r="T26">
        <f>'[15]bpwr.ss. 16153573  4 10 2024'!I818</f>
        <v>0</v>
      </c>
      <c r="U26">
        <f>'[15]bpwr.ss. 16153573  4 10 2024'!J818</f>
        <v>0</v>
      </c>
    </row>
    <row r="27" spans="1:23" hidden="1" x14ac:dyDescent="0.25">
      <c r="A27" s="100" t="s">
        <v>1329</v>
      </c>
      <c r="B27" s="100" t="str">
        <f t="shared" si="16"/>
        <v xml:space="preserve"> MOTOR VEHICLES       </v>
      </c>
      <c r="C27" s="119">
        <f t="shared" si="16"/>
        <v>0</v>
      </c>
      <c r="D27" s="119">
        <f t="shared" si="16"/>
        <v>0</v>
      </c>
      <c r="E27" s="119">
        <v>0</v>
      </c>
      <c r="F27" s="119">
        <v>0</v>
      </c>
      <c r="G27" s="119">
        <f t="shared" si="16"/>
        <v>0</v>
      </c>
      <c r="H27" s="119">
        <f t="shared" si="16"/>
        <v>0</v>
      </c>
      <c r="I27" s="119">
        <v>0</v>
      </c>
      <c r="J27" s="119">
        <v>0</v>
      </c>
      <c r="K27" s="261"/>
      <c r="L27" t="str">
        <f>'[15]bpwr.ss. 16153573  4 10 2024'!A830</f>
        <v xml:space="preserve"> 16-6505-14-22                          </v>
      </c>
      <c r="M27" t="str">
        <f>'[15]bpwr.ss. 16153573  4 10 2024'!B830</f>
        <v xml:space="preserve"> MOTOR VEHICLES       </v>
      </c>
      <c r="N27">
        <f>'[15]bpwr.ss. 16153573  4 10 2024'!C830</f>
        <v>0</v>
      </c>
      <c r="O27">
        <f>'[15]bpwr.ss. 16153573  4 10 2024'!D830</f>
        <v>0</v>
      </c>
      <c r="P27" t="str">
        <f>'[15]bpwr.ss. 16153573  4 10 2024'!E830</f>
        <v xml:space="preserve">                     </v>
      </c>
      <c r="Q27">
        <f>'[15]bpwr.ss. 16153573  4 10 2024'!F830</f>
        <v>17340</v>
      </c>
      <c r="R27">
        <f>'[15]bpwr.ss. 16153573  4 10 2024'!G830</f>
        <v>0</v>
      </c>
      <c r="S27">
        <f>'[15]bpwr.ss. 16153573  4 10 2024'!H830</f>
        <v>0</v>
      </c>
      <c r="T27">
        <f>'[15]bpwr.ss. 16153573  4 10 2024'!I819</f>
        <v>0</v>
      </c>
      <c r="U27">
        <f>'[15]bpwr.ss. 16153573  4 10 2024'!J819</f>
        <v>0</v>
      </c>
    </row>
    <row r="28" spans="1:23" hidden="1" x14ac:dyDescent="0.25">
      <c r="A28" s="324"/>
      <c r="B28" s="324" t="s">
        <v>1330</v>
      </c>
      <c r="C28" s="216">
        <f>SUM(C26:C27)</f>
        <v>0</v>
      </c>
      <c r="D28" s="216">
        <f t="shared" ref="D28:J28" si="17">SUM(D26:D27)</f>
        <v>0</v>
      </c>
      <c r="E28" s="216">
        <f t="shared" si="17"/>
        <v>0</v>
      </c>
      <c r="F28" s="216">
        <f t="shared" si="17"/>
        <v>0</v>
      </c>
      <c r="G28" s="216">
        <f t="shared" si="17"/>
        <v>0</v>
      </c>
      <c r="H28" s="216">
        <f t="shared" si="17"/>
        <v>0</v>
      </c>
      <c r="I28" s="216">
        <f t="shared" si="17"/>
        <v>0</v>
      </c>
      <c r="J28" s="216">
        <f t="shared" si="17"/>
        <v>0</v>
      </c>
      <c r="K28" s="261"/>
      <c r="L28">
        <f>'[15]bpwr.ss. 16153573  4 10 2024'!A831</f>
        <v>0</v>
      </c>
      <c r="M28" t="str">
        <f>'[15]bpwr.ss. 16153573  4 10 2024'!B831</f>
        <v xml:space="preserve"> Subtotal object - 65 </v>
      </c>
      <c r="N28">
        <f>'[15]bpwr.ss. 16153573  4 10 2024'!C831</f>
        <v>0</v>
      </c>
      <c r="O28">
        <f>'[15]bpwr.ss. 16153573  4 10 2024'!D831</f>
        <v>0</v>
      </c>
      <c r="P28">
        <f>'[15]bpwr.ss. 16153573  4 10 2024'!E831</f>
        <v>17340</v>
      </c>
      <c r="Q28">
        <f>'[15]bpwr.ss. 16153573  4 10 2024'!F831</f>
        <v>17340</v>
      </c>
      <c r="R28">
        <f>'[15]bpwr.ss. 16153573  4 10 2024'!G831</f>
        <v>0</v>
      </c>
      <c r="S28">
        <f>'[15]bpwr.ss. 16153573  4 10 2024'!H831</f>
        <v>0</v>
      </c>
      <c r="T28">
        <f>'[15]bpwr.ss. 16153573  4 10 2024'!I820</f>
        <v>0</v>
      </c>
      <c r="U28">
        <f>'[15]bpwr.ss. 16153573  4 10 2024'!J820</f>
        <v>0</v>
      </c>
    </row>
    <row r="29" spans="1:23" x14ac:dyDescent="0.25">
      <c r="A29" s="324" t="s">
        <v>1331</v>
      </c>
      <c r="B29" s="324" t="s">
        <v>1288</v>
      </c>
      <c r="C29" s="216"/>
      <c r="D29" s="216"/>
      <c r="E29" s="216">
        <v>0</v>
      </c>
      <c r="F29" s="216">
        <v>645</v>
      </c>
      <c r="G29" s="216">
        <v>0</v>
      </c>
      <c r="H29" s="216">
        <v>0</v>
      </c>
      <c r="I29" s="216">
        <v>0</v>
      </c>
      <c r="J29" s="216">
        <v>0</v>
      </c>
      <c r="K29" s="261"/>
    </row>
    <row r="30" spans="1:23" x14ac:dyDescent="0.25">
      <c r="A30" s="324"/>
      <c r="B30" s="324" t="s">
        <v>1263</v>
      </c>
      <c r="C30" s="216"/>
      <c r="D30" s="216"/>
      <c r="E30" s="216">
        <f>SUM(E29)</f>
        <v>0</v>
      </c>
      <c r="F30" s="216">
        <f t="shared" ref="F30:J30" si="18">SUM(F29)</f>
        <v>645</v>
      </c>
      <c r="G30" s="216">
        <f t="shared" si="18"/>
        <v>0</v>
      </c>
      <c r="H30" s="216">
        <f t="shared" si="18"/>
        <v>0</v>
      </c>
      <c r="I30" s="216">
        <f t="shared" si="18"/>
        <v>0</v>
      </c>
      <c r="J30" s="216">
        <f t="shared" si="18"/>
        <v>0</v>
      </c>
      <c r="K30" s="261"/>
    </row>
    <row r="31" spans="1:23" ht="15.75" thickBot="1" x14ac:dyDescent="0.3">
      <c r="A31" s="322"/>
      <c r="B31" s="322" t="s">
        <v>1247</v>
      </c>
      <c r="C31" s="311">
        <f>SUM(C16:C28)/2</f>
        <v>24133</v>
      </c>
      <c r="D31" s="311">
        <f>SUM(D16:D28)/2</f>
        <v>10666.68</v>
      </c>
      <c r="E31" s="311">
        <f>SUM(E16:E30)/2</f>
        <v>1250</v>
      </c>
      <c r="F31" s="311">
        <f t="shared" ref="F31:J31" si="19">SUM(F16:F30)/2</f>
        <v>835.85</v>
      </c>
      <c r="G31" s="311">
        <f t="shared" si="19"/>
        <v>46646</v>
      </c>
      <c r="H31" s="311">
        <f t="shared" si="19"/>
        <v>9623.57</v>
      </c>
      <c r="I31" s="311">
        <f t="shared" si="19"/>
        <v>34511</v>
      </c>
      <c r="J31" s="311">
        <f t="shared" si="19"/>
        <v>37574</v>
      </c>
      <c r="K31" s="261"/>
      <c r="L31" t="str">
        <f>'[15]bpwr.ss. 16153573  4 10 2024'!A832</f>
        <v xml:space="preserve">Program number:   22 </v>
      </c>
      <c r="M31" t="str">
        <f>'[15]bpwr.ss. 16153573  4 10 2024'!B832</f>
        <v xml:space="preserve"> OPERATIONS                     </v>
      </c>
      <c r="N31">
        <f>'[15]bpwr.ss. 16153573  4 10 2024'!C832</f>
        <v>24133</v>
      </c>
      <c r="O31">
        <f>'[15]bpwr.ss. 16153573  4 10 2024'!D832</f>
        <v>10666.68</v>
      </c>
      <c r="P31">
        <f>'[15]bpwr.ss. 16153573  4 10 2024'!E832</f>
        <v>40141</v>
      </c>
      <c r="Q31">
        <f>'[15]bpwr.ss. 16153573  4 10 2024'!F832</f>
        <v>54602.69</v>
      </c>
      <c r="R31">
        <f>'[15]bpwr.ss. 16153573  4 10 2024'!G832</f>
        <v>30227</v>
      </c>
      <c r="S31">
        <f>'[15]bpwr.ss. 16153573  4 10 2024'!H832</f>
        <v>225</v>
      </c>
      <c r="T31">
        <f>'[15]bpwr.ss. 16153573  4 10 2024'!I821</f>
        <v>0</v>
      </c>
      <c r="U31">
        <f>'[15]bpwr.ss. 16153573  4 10 2024'!J821</f>
        <v>0</v>
      </c>
    </row>
    <row r="32" spans="1:23" ht="15.75" thickTop="1" x14ac:dyDescent="0.25">
      <c r="A32" s="100"/>
      <c r="B32" s="100"/>
      <c r="C32" s="100"/>
      <c r="D32" s="100"/>
      <c r="E32" s="100"/>
      <c r="F32" s="100"/>
      <c r="G32" s="100"/>
      <c r="H32" s="100"/>
      <c r="I32" s="119"/>
      <c r="J32" s="100"/>
      <c r="K32" s="261"/>
      <c r="L32" t="str">
        <f>'[15]bpwr.ss. 16153573  4 10 2024'!A833</f>
        <v xml:space="preserve">Department number:   14 </v>
      </c>
      <c r="M32" t="str">
        <f>'[15]bpwr.ss. 16153573  4 10 2024'!B833</f>
        <v xml:space="preserve"> POLICE                         </v>
      </c>
      <c r="N32">
        <f>'[15]bpwr.ss. 16153573  4 10 2024'!C833</f>
        <v>24133</v>
      </c>
      <c r="O32">
        <f>'[15]bpwr.ss. 16153573  4 10 2024'!D833</f>
        <v>10666.68</v>
      </c>
      <c r="P32">
        <f>'[15]bpwr.ss. 16153573  4 10 2024'!E833</f>
        <v>40141</v>
      </c>
      <c r="Q32">
        <f>'[15]bpwr.ss. 16153573  4 10 2024'!F833</f>
        <v>54602.69</v>
      </c>
      <c r="R32">
        <f>'[15]bpwr.ss. 16153573  4 10 2024'!G833</f>
        <v>30227</v>
      </c>
      <c r="S32">
        <f>'[15]bpwr.ss. 16153573  4 10 2024'!H833</f>
        <v>225</v>
      </c>
      <c r="T32">
        <f>'[15]bpwr.ss. 16153573  4 10 2024'!I822</f>
        <v>0</v>
      </c>
      <c r="U32">
        <f>'[15]bpwr.ss. 16153573  4 10 2024'!J822</f>
        <v>0</v>
      </c>
    </row>
    <row r="33" spans="1:21" x14ac:dyDescent="0.25">
      <c r="A33" s="100"/>
      <c r="B33" s="100" t="s">
        <v>546</v>
      </c>
      <c r="C33" s="100">
        <f>C14-C31</f>
        <v>82511</v>
      </c>
      <c r="D33" s="119">
        <f>D14-D31-1</f>
        <v>59252.499999999993</v>
      </c>
      <c r="E33" s="119">
        <f>E14-E31</f>
        <v>97177</v>
      </c>
      <c r="F33" s="119">
        <f>F14-F31</f>
        <v>70593.95</v>
      </c>
      <c r="G33" s="119">
        <f>G14-G31</f>
        <v>25447.949999999997</v>
      </c>
      <c r="H33" s="119">
        <f>H14-H31-1</f>
        <v>64548.29</v>
      </c>
      <c r="I33" s="119">
        <f>I14-I31</f>
        <v>40527.949999999997</v>
      </c>
      <c r="J33" s="119">
        <f>J14-J31</f>
        <v>3953.9499999999971</v>
      </c>
      <c r="K33" s="261"/>
      <c r="L33" t="str">
        <f>'[15]bpwr.ss. 16153573  4 10 2024'!A834</f>
        <v xml:space="preserve">              </v>
      </c>
      <c r="M33" t="str">
        <f>'[15]bpwr.ss. 16153573  4 10 2024'!B834</f>
        <v xml:space="preserve"> Expenditure                    Subtotal - - - - - - </v>
      </c>
      <c r="N33">
        <f>'[15]bpwr.ss. 16153573  4 10 2024'!C834</f>
        <v>24133</v>
      </c>
      <c r="O33">
        <f>'[15]bpwr.ss. 16153573  4 10 2024'!D834</f>
        <v>10666.68</v>
      </c>
      <c r="P33">
        <f>'[15]bpwr.ss. 16153573  4 10 2024'!E834</f>
        <v>40141</v>
      </c>
      <c r="Q33">
        <f>'[15]bpwr.ss. 16153573  4 10 2024'!F834</f>
        <v>54602.69</v>
      </c>
      <c r="R33">
        <f>'[15]bpwr.ss. 16153573  4 10 2024'!G834</f>
        <v>30227</v>
      </c>
      <c r="S33">
        <f>'[15]bpwr.ss. 16153573  4 10 2024'!H834</f>
        <v>225</v>
      </c>
      <c r="T33">
        <f>'[15]bpwr.ss. 16153573  4 10 2024'!I823</f>
        <v>0</v>
      </c>
      <c r="U33">
        <f>'[15]bpwr.ss. 16153573  4 10 2024'!J823</f>
        <v>0</v>
      </c>
    </row>
    <row r="34" spans="1:21" x14ac:dyDescent="0.25">
      <c r="A34" s="100"/>
      <c r="B34" s="100"/>
      <c r="C34" s="100"/>
      <c r="D34" s="119"/>
      <c r="E34" s="119"/>
      <c r="F34" s="119"/>
      <c r="G34" s="119"/>
      <c r="H34" s="119"/>
      <c r="I34" s="119"/>
      <c r="J34" s="119"/>
      <c r="K34" s="261"/>
      <c r="N34">
        <f>'[15]bpwr.ss. 16153573  4 10 2024'!C835</f>
        <v>-16106</v>
      </c>
      <c r="O34">
        <f>'[15]bpwr.ss. 16153573  4 10 2024'!D835</f>
        <v>7152.5</v>
      </c>
      <c r="P34">
        <f>'[15]bpwr.ss. 16153573  4 10 2024'!E835</f>
        <v>-2019</v>
      </c>
      <c r="Q34">
        <f>'[15]bpwr.ss. 16153573  4 10 2024'!F835</f>
        <v>-7173.46</v>
      </c>
      <c r="R34">
        <f>'[15]bpwr.ss. 16153573  4 10 2024'!G835</f>
        <v>29627</v>
      </c>
      <c r="S34">
        <f>'[15]bpwr.ss. 16153573  4 10 2024'!H835</f>
        <v>-1491.1</v>
      </c>
      <c r="T34">
        <f>'[15]bpwr.ss. 16153573  4 10 2024'!I824</f>
        <v>0</v>
      </c>
      <c r="U34">
        <f>'[15]bpwr.ss. 16153573  4 10 2024'!J824</f>
        <v>0</v>
      </c>
    </row>
    <row r="35" spans="1:21" x14ac:dyDescent="0.25">
      <c r="A35" s="100"/>
      <c r="B35" s="100" t="s">
        <v>758</v>
      </c>
      <c r="C35" s="119">
        <f t="shared" ref="C35:J35" si="20">C13-C31</f>
        <v>16106</v>
      </c>
      <c r="D35" s="119">
        <f t="shared" si="20"/>
        <v>-7151.5</v>
      </c>
      <c r="E35" s="119">
        <f t="shared" si="20"/>
        <v>30750</v>
      </c>
      <c r="F35" s="119">
        <f t="shared" si="20"/>
        <v>4166.95</v>
      </c>
      <c r="G35" s="119">
        <f t="shared" si="20"/>
        <v>-45146</v>
      </c>
      <c r="H35" s="119">
        <f t="shared" si="20"/>
        <v>-6044.66</v>
      </c>
      <c r="I35" s="119">
        <f t="shared" si="20"/>
        <v>-30066</v>
      </c>
      <c r="J35" s="119">
        <f t="shared" si="20"/>
        <v>-36574</v>
      </c>
      <c r="K35" s="261"/>
      <c r="N35">
        <f>'[15]bpwr.ss. 16153573  4 10 2024'!C836</f>
        <v>-8000</v>
      </c>
      <c r="O35">
        <f>'[15]bpwr.ss. 16153573  4 10 2024'!D836</f>
        <v>-10153.84</v>
      </c>
      <c r="P35">
        <f>'[15]bpwr.ss. 16153573  4 10 2024'!E836</f>
        <v>-10870</v>
      </c>
      <c r="Q35">
        <f>'[15]bpwr.ss. 16153573  4 10 2024'!F836</f>
        <v>-11625.92</v>
      </c>
      <c r="R35">
        <f>'[15]bpwr.ss. 16153573  4 10 2024'!G836</f>
        <v>-10500</v>
      </c>
      <c r="S35">
        <f>'[15]bpwr.ss. 16153573  4 10 2024'!H836</f>
        <v>-5452.14</v>
      </c>
      <c r="T35">
        <f>'[15]bpwr.ss. 16153573  4 10 2024'!I825</f>
        <v>0</v>
      </c>
      <c r="U35">
        <f>'[15]bpwr.ss. 16153573  4 10 2024'!J825</f>
        <v>0</v>
      </c>
    </row>
    <row r="36" spans="1:21" x14ac:dyDescent="0.25">
      <c r="A36" s="100"/>
      <c r="B36" s="100"/>
      <c r="C36" s="100"/>
      <c r="D36" s="100"/>
      <c r="E36" s="100"/>
      <c r="F36" s="100"/>
      <c r="G36" s="100"/>
      <c r="H36" s="100"/>
      <c r="I36" s="119"/>
      <c r="J36" s="119"/>
      <c r="K36" s="261"/>
      <c r="T36">
        <f>'[15]bpwr.ss. 16153573  4 10 2024'!I826</f>
        <v>0</v>
      </c>
      <c r="U36">
        <f>'[15]bpwr.ss. 16153573  4 10 2024'!J826</f>
        <v>0</v>
      </c>
    </row>
    <row r="37" spans="1:21" x14ac:dyDescent="0.25">
      <c r="A37" s="97"/>
      <c r="B37" s="97"/>
      <c r="C37" s="119"/>
      <c r="D37" s="119"/>
      <c r="E37" s="119"/>
      <c r="F37" s="119"/>
      <c r="G37" s="119"/>
      <c r="H37" s="119"/>
      <c r="I37" s="119"/>
      <c r="J37" s="119"/>
      <c r="K37" s="261"/>
      <c r="T37">
        <f>'[15]bpwr.ss. 16153573  4 10 2024'!I827</f>
        <v>0</v>
      </c>
      <c r="U37">
        <f>'[15]bpwr.ss. 16153573  4 10 2024'!J827</f>
        <v>0</v>
      </c>
    </row>
    <row r="38" spans="1:21" x14ac:dyDescent="0.25">
      <c r="A38" s="97"/>
      <c r="B38" s="97" t="s">
        <v>1332</v>
      </c>
      <c r="C38" s="119"/>
      <c r="D38" s="119"/>
      <c r="E38" s="119"/>
      <c r="F38" s="119"/>
      <c r="G38" s="119"/>
      <c r="H38" s="119"/>
      <c r="I38" s="119"/>
      <c r="J38" s="119"/>
      <c r="K38" s="261"/>
      <c r="T38">
        <f>'[15]bpwr.ss. 16153573  4 10 2024'!I828</f>
        <v>0</v>
      </c>
      <c r="U38">
        <f>'[15]bpwr.ss. 16153573  4 10 2024'!J828</f>
        <v>0</v>
      </c>
    </row>
    <row r="39" spans="1:21" x14ac:dyDescent="0.25">
      <c r="A39" s="97"/>
      <c r="B39" s="97" t="s">
        <v>1333</v>
      </c>
      <c r="C39" s="119"/>
      <c r="D39" s="119"/>
      <c r="E39" s="119"/>
      <c r="F39" s="119"/>
      <c r="G39" s="119"/>
      <c r="I39" s="119"/>
      <c r="J39" s="119"/>
      <c r="K39" s="261"/>
      <c r="T39">
        <f>'[15]bpwr.ss. 16153573  4 10 2024'!I829</f>
        <v>0</v>
      </c>
      <c r="U39">
        <f>'[15]bpwr.ss. 16153573  4 10 2024'!J829</f>
        <v>0</v>
      </c>
    </row>
    <row r="40" spans="1:21" x14ac:dyDescent="0.25">
      <c r="A40" s="97"/>
      <c r="B40" s="97" t="s">
        <v>1334</v>
      </c>
      <c r="C40" s="119"/>
      <c r="D40" s="119"/>
      <c r="E40" s="119"/>
      <c r="F40" s="119"/>
      <c r="H40" s="119"/>
      <c r="I40" s="119"/>
      <c r="J40" s="119"/>
      <c r="K40" s="261"/>
      <c r="T40">
        <f>'[15]bpwr.ss. 16153573  4 10 2024'!I830</f>
        <v>0</v>
      </c>
      <c r="U40">
        <f>'[15]bpwr.ss. 16153573  4 10 2024'!J830</f>
        <v>0</v>
      </c>
    </row>
    <row r="41" spans="1:21" x14ac:dyDescent="0.25">
      <c r="A41" s="97"/>
      <c r="B41" s="97" t="s">
        <v>1335</v>
      </c>
      <c r="C41" s="119"/>
      <c r="D41" s="119"/>
      <c r="E41" s="119"/>
      <c r="F41" s="119"/>
      <c r="G41" s="119"/>
      <c r="H41" s="119"/>
      <c r="I41" s="119"/>
      <c r="J41" s="119"/>
    </row>
    <row r="42" spans="1:21" x14ac:dyDescent="0.25">
      <c r="B42" s="97"/>
    </row>
    <row r="44" spans="1:21" x14ac:dyDescent="0.25">
      <c r="B44" s="97"/>
    </row>
    <row r="47" spans="1:21" x14ac:dyDescent="0.25">
      <c r="B47" s="97"/>
    </row>
    <row r="48" spans="1:21" x14ac:dyDescent="0.25">
      <c r="B48" s="97"/>
    </row>
    <row r="50" spans="2:2" x14ac:dyDescent="0.25">
      <c r="B50" s="268"/>
    </row>
    <row r="51" spans="2:2" x14ac:dyDescent="0.25">
      <c r="B51" s="268"/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F8A64-DCBD-42DB-A841-4FCEAAC77BD5}">
  <dimension ref="A1:V27"/>
  <sheetViews>
    <sheetView workbookViewId="0">
      <selection activeCell="AI26" sqref="AI26"/>
    </sheetView>
  </sheetViews>
  <sheetFormatPr defaultRowHeight="15" x14ac:dyDescent="0.25"/>
  <cols>
    <col min="1" max="1" width="13.28515625" customWidth="1"/>
    <col min="2" max="2" width="29.5703125" customWidth="1"/>
    <col min="3" max="4" width="10.7109375" style="59" hidden="1" customWidth="1"/>
    <col min="5" max="7" width="10.7109375" style="59" bestFit="1" customWidth="1"/>
    <col min="8" max="8" width="12.7109375" style="59" bestFit="1" customWidth="1"/>
    <col min="9" max="9" width="10.28515625" style="59" bestFit="1" customWidth="1"/>
    <col min="10" max="10" width="11.42578125" style="59" bestFit="1" customWidth="1"/>
    <col min="11" max="11" width="0" hidden="1" customWidth="1"/>
    <col min="12" max="12" width="21.140625" hidden="1" customWidth="1"/>
    <col min="13" max="13" width="29.28515625" hidden="1" customWidth="1"/>
    <col min="14" max="14" width="15" hidden="1" customWidth="1"/>
    <col min="15" max="15" width="14.7109375" hidden="1" customWidth="1"/>
    <col min="16" max="16" width="15" hidden="1" customWidth="1"/>
    <col min="17" max="17" width="14.7109375" hidden="1" customWidth="1"/>
    <col min="18" max="18" width="9.85546875" hidden="1" customWidth="1"/>
    <col min="19" max="19" width="14.28515625" hidden="1" customWidth="1"/>
    <col min="20" max="21" width="10.28515625" hidden="1" customWidth="1"/>
    <col min="22" max="33" width="0" hidden="1" customWidth="1"/>
  </cols>
  <sheetData>
    <row r="1" spans="1:22" x14ac:dyDescent="0.25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261"/>
    </row>
    <row r="2" spans="1:22" x14ac:dyDescent="0.25">
      <c r="A2" s="171" t="str">
        <f>[5]Sheet1!$A$2</f>
        <v>BUDGET 2025-2026</v>
      </c>
      <c r="B2" s="171"/>
      <c r="C2" s="171"/>
      <c r="D2" s="171"/>
      <c r="E2" s="171"/>
      <c r="F2" s="171"/>
      <c r="G2" s="171"/>
      <c r="H2" s="171"/>
      <c r="I2" s="171"/>
      <c r="J2" s="171"/>
      <c r="K2" s="261"/>
    </row>
    <row r="3" spans="1:22" x14ac:dyDescent="0.25">
      <c r="A3" s="171" t="s">
        <v>1336</v>
      </c>
      <c r="B3" s="171"/>
      <c r="C3" s="171"/>
      <c r="D3" s="171"/>
      <c r="E3" s="171"/>
      <c r="F3" s="171"/>
      <c r="G3" s="171"/>
      <c r="H3" s="171"/>
      <c r="I3" s="171"/>
      <c r="J3" s="171"/>
      <c r="K3" s="261"/>
    </row>
    <row r="4" spans="1:22" x14ac:dyDescent="0.25">
      <c r="A4" s="95"/>
      <c r="B4" s="95"/>
      <c r="C4" s="197"/>
      <c r="D4" s="197"/>
      <c r="E4" s="197"/>
      <c r="F4" s="197"/>
      <c r="G4" s="197"/>
      <c r="H4" s="197"/>
      <c r="I4" s="197"/>
      <c r="J4" s="197"/>
      <c r="K4" s="261"/>
    </row>
    <row r="5" spans="1:22" x14ac:dyDescent="0.25">
      <c r="A5" s="215" t="s">
        <v>2</v>
      </c>
      <c r="B5" s="215" t="s">
        <v>3</v>
      </c>
      <c r="C5" s="236" t="str">
        <f>[5]Sheet1!D2</f>
        <v>2022-23</v>
      </c>
      <c r="D5" s="236" t="str">
        <f>[5]Sheet1!E2</f>
        <v>2022-23</v>
      </c>
      <c r="E5" s="236" t="str">
        <f>[5]Sheet1!F2</f>
        <v>2023-24</v>
      </c>
      <c r="F5" s="236" t="str">
        <f>[5]Sheet1!G2</f>
        <v>2023-24</v>
      </c>
      <c r="G5" s="236" t="str">
        <f>[5]Sheet1!H2</f>
        <v>2024-25</v>
      </c>
      <c r="H5" s="236" t="str">
        <f>[5]Sheet1!I2</f>
        <v>2024-25</v>
      </c>
      <c r="I5" s="236" t="str">
        <f>[5]Sheet1!J2</f>
        <v>2024-25</v>
      </c>
      <c r="J5" s="236" t="str">
        <f>[5]Sheet1!K2</f>
        <v>2025-26</v>
      </c>
      <c r="K5" s="261"/>
      <c r="L5" s="94" t="s">
        <v>1195</v>
      </c>
      <c r="M5" s="94" t="s">
        <v>1196</v>
      </c>
      <c r="N5" s="137" t="str">
        <f>[5]Sheet1!D2</f>
        <v>2022-23</v>
      </c>
      <c r="O5" s="137" t="str">
        <f>[5]Sheet1!E2</f>
        <v>2022-23</v>
      </c>
      <c r="P5" s="137" t="str">
        <f>[5]Sheet1!F2</f>
        <v>2023-24</v>
      </c>
      <c r="Q5" s="137" t="str">
        <f>[5]Sheet1!G2</f>
        <v>2023-24</v>
      </c>
      <c r="R5" s="137" t="str">
        <f>[5]Sheet1!H2</f>
        <v>2024-25</v>
      </c>
      <c r="S5" s="137" t="str">
        <f>[5]Sheet1!I2</f>
        <v>2024-25</v>
      </c>
      <c r="T5" s="137" t="str">
        <f>[5]Sheet1!J2</f>
        <v>2024-25</v>
      </c>
      <c r="U5" s="137" t="str">
        <f>[5]Sheet1!K2</f>
        <v>2025-26</v>
      </c>
      <c r="V5" s="94"/>
    </row>
    <row r="6" spans="1:22" x14ac:dyDescent="0.25">
      <c r="A6" s="215" t="s">
        <v>4</v>
      </c>
      <c r="B6" s="215"/>
      <c r="C6" s="236" t="str">
        <f>[5]Sheet1!D3</f>
        <v>REVISED</v>
      </c>
      <c r="D6" s="236" t="str">
        <f>[5]Sheet1!E3</f>
        <v>ACTUAL</v>
      </c>
      <c r="E6" s="236" t="str">
        <f>[5]Sheet1!F3</f>
        <v>REVISED</v>
      </c>
      <c r="F6" s="236" t="str">
        <f>[5]Sheet1!G3</f>
        <v>ACTUAL</v>
      </c>
      <c r="G6" s="236" t="str">
        <f>[5]Sheet1!H3</f>
        <v>ADOPTED</v>
      </c>
      <c r="H6" s="236" t="str">
        <f>[5]Sheet1!I3</f>
        <v>ACTUAL</v>
      </c>
      <c r="I6" s="236" t="str">
        <f>[5]Sheet1!J3</f>
        <v xml:space="preserve"> REVISED </v>
      </c>
      <c r="J6" s="236" t="str">
        <f>[5]Sheet1!K3</f>
        <v>PROPOSED</v>
      </c>
      <c r="K6" s="261"/>
      <c r="L6" s="94" t="s">
        <v>5</v>
      </c>
      <c r="M6" s="94"/>
      <c r="N6" s="137" t="str">
        <f>[5]Sheet1!D3</f>
        <v>REVISED</v>
      </c>
      <c r="O6" s="137" t="str">
        <f>[5]Sheet1!E3</f>
        <v>ACTUAL</v>
      </c>
      <c r="P6" s="137" t="str">
        <f>[5]Sheet1!F3</f>
        <v>REVISED</v>
      </c>
      <c r="Q6" s="137" t="str">
        <f>[5]Sheet1!G3</f>
        <v>ACTUAL</v>
      </c>
      <c r="R6" s="137" t="str">
        <f>[5]Sheet1!H3</f>
        <v>ADOPTED</v>
      </c>
      <c r="S6" s="137" t="str">
        <f>[5]Sheet1!I3</f>
        <v>ACTUAL</v>
      </c>
      <c r="T6" s="137" t="str">
        <f>[5]Sheet1!J3</f>
        <v xml:space="preserve"> REVISED </v>
      </c>
      <c r="U6" s="137" t="str">
        <f>[5]Sheet1!K3</f>
        <v>PROPOSED</v>
      </c>
      <c r="V6" s="94"/>
    </row>
    <row r="7" spans="1:22" ht="15.75" thickBot="1" x14ac:dyDescent="0.3">
      <c r="A7" s="312" t="s">
        <v>5</v>
      </c>
      <c r="B7" s="312"/>
      <c r="C7" s="312" t="str">
        <f>[5]Sheet1!D4</f>
        <v xml:space="preserve"> BUDGET</v>
      </c>
      <c r="D7" s="312"/>
      <c r="E7" s="312" t="str">
        <f>[5]Sheet1!F4</f>
        <v xml:space="preserve"> BUDGET</v>
      </c>
      <c r="F7" s="313"/>
      <c r="G7" s="313" t="str">
        <f>[5]Sheet1!H4</f>
        <v xml:space="preserve"> BUDGET</v>
      </c>
      <c r="H7" s="313" t="str">
        <f>[5]Sheet1!I4</f>
        <v>SIX MONTHS</v>
      </c>
      <c r="I7" s="313" t="str">
        <f>[5]Sheet1!J4</f>
        <v xml:space="preserve"> BUDGET</v>
      </c>
      <c r="J7" s="313" t="str">
        <f>[5]Sheet1!K4</f>
        <v xml:space="preserve"> BUDGET</v>
      </c>
      <c r="K7" s="319"/>
      <c r="L7" s="314" t="s">
        <v>5</v>
      </c>
      <c r="M7" s="314"/>
      <c r="N7" s="315" t="str">
        <f>[5]Sheet1!D4</f>
        <v xml:space="preserve"> BUDGET</v>
      </c>
      <c r="O7" s="315">
        <f>[5]Sheet1!E4</f>
        <v>0</v>
      </c>
      <c r="P7" s="315" t="str">
        <f>[5]Sheet1!F4</f>
        <v xml:space="preserve"> BUDGET</v>
      </c>
      <c r="Q7" s="315">
        <f>[5]Sheet1!G4</f>
        <v>0</v>
      </c>
      <c r="R7" s="315" t="str">
        <f>[5]Sheet1!H4</f>
        <v xml:space="preserve"> BUDGET</v>
      </c>
      <c r="S7" s="315" t="str">
        <f>[5]Sheet1!I4</f>
        <v>SIX MONTHS</v>
      </c>
      <c r="T7" s="315" t="str">
        <f>[5]Sheet1!J4</f>
        <v xml:space="preserve"> BUDGET</v>
      </c>
      <c r="U7" s="315" t="str">
        <f>[5]Sheet1!K4</f>
        <v xml:space="preserve"> BUDGET</v>
      </c>
      <c r="V7" s="94"/>
    </row>
    <row r="8" spans="1:22" ht="15.75" thickTop="1" x14ac:dyDescent="0.25">
      <c r="A8" s="199"/>
      <c r="B8" s="97" t="s">
        <v>834</v>
      </c>
      <c r="C8" s="119">
        <f>D8</f>
        <v>21919</v>
      </c>
      <c r="D8" s="119">
        <v>21919</v>
      </c>
      <c r="E8" s="119">
        <v>38881</v>
      </c>
      <c r="F8" s="119">
        <f>E8</f>
        <v>38881</v>
      </c>
      <c r="G8" s="119">
        <f>F20</f>
        <v>57054.14</v>
      </c>
      <c r="H8" s="119">
        <f>F20</f>
        <v>57054.14</v>
      </c>
      <c r="I8" s="119">
        <f>F20</f>
        <v>57054.14</v>
      </c>
      <c r="J8" s="119">
        <f>I20</f>
        <v>57754.14</v>
      </c>
      <c r="K8" s="261"/>
      <c r="L8" t="str">
        <f>'[15]bpwr.ss. 16153573  4 10 2024'!A1055</f>
        <v>213-00-00-40707</v>
      </c>
      <c r="M8" t="str">
        <f>'[15]bpwr.ss. 16153573  4 10 2024'!B1055</f>
        <v xml:space="preserve"> DONATIONS            </v>
      </c>
      <c r="N8">
        <f>'[15]bpwr.ss. 16153573  4 10 2024'!C1055</f>
        <v>0</v>
      </c>
      <c r="O8">
        <f>'[15]bpwr.ss. 16153573  4 10 2024'!D1055</f>
        <v>-31</v>
      </c>
      <c r="P8">
        <f>'[15]bpwr.ss. 16153573  4 10 2024'!E1055</f>
        <v>0</v>
      </c>
      <c r="Q8">
        <f>'[15]bpwr.ss. 16153573  4 10 2024'!F1055</f>
        <v>-24</v>
      </c>
      <c r="R8">
        <f>'[15]bpwr.ss. 16153573  4 10 2024'!G1055</f>
        <v>0</v>
      </c>
      <c r="S8">
        <f>'[15]bpwr.ss. 16153573  4 10 2024'!H1055</f>
        <v>0</v>
      </c>
      <c r="T8">
        <f>'[15]bpwr.ss. 16153573  4 10 2024'!I1025</f>
        <v>0</v>
      </c>
      <c r="U8">
        <f>'[15]bpwr.ss. 16153573  4 10 2024'!J1025</f>
        <v>0</v>
      </c>
    </row>
    <row r="9" spans="1:22" x14ac:dyDescent="0.25">
      <c r="A9" s="299" t="s">
        <v>40</v>
      </c>
      <c r="B9" s="199"/>
      <c r="C9" s="265"/>
      <c r="D9" s="265"/>
      <c r="E9" s="265"/>
      <c r="F9" s="265"/>
      <c r="G9" s="265"/>
      <c r="H9" s="265"/>
      <c r="I9" s="265"/>
      <c r="J9" s="265"/>
      <c r="K9" s="261"/>
      <c r="L9" t="str">
        <f>'[15]bpwr.ss. 16153573  4 10 2024'!A1056</f>
        <v>213-00-00-40540</v>
      </c>
      <c r="M9" t="str">
        <f>'[15]bpwr.ss. 16153573  4 10 2024'!B1056</f>
        <v xml:space="preserve"> ENHANCEMENT FEE      </v>
      </c>
      <c r="N9">
        <f>'[15]bpwr.ss. 16153573  4 10 2024'!C1056</f>
        <v>-9000</v>
      </c>
      <c r="O9">
        <f>'[15]bpwr.ss. 16153573  4 10 2024'!D1056</f>
        <v>-8441</v>
      </c>
      <c r="P9">
        <f>'[15]bpwr.ss. 16153573  4 10 2024'!E1056</f>
        <v>-9000</v>
      </c>
      <c r="Q9">
        <f>'[15]bpwr.ss. 16153573  4 10 2024'!F1056</f>
        <v>-10591.82</v>
      </c>
      <c r="R9">
        <f>'[15]bpwr.ss. 16153573  4 10 2024'!G1056</f>
        <v>-10000</v>
      </c>
      <c r="S9">
        <f>'[15]bpwr.ss. 16153573  4 10 2024'!H1056</f>
        <v>-6225</v>
      </c>
      <c r="T9">
        <f>'[15]bpwr.ss. 16153573  4 10 2024'!I1026</f>
        <v>0</v>
      </c>
      <c r="U9">
        <f>'[15]bpwr.ss. 16153573  4 10 2024'!J1026</f>
        <v>0</v>
      </c>
    </row>
    <row r="10" spans="1:22" x14ac:dyDescent="0.25">
      <c r="A10" s="299" t="str">
        <f>L8</f>
        <v>213-00-00-40707</v>
      </c>
      <c r="B10" s="299" t="str">
        <f>M8</f>
        <v xml:space="preserve"> DONATIONS            </v>
      </c>
      <c r="C10" s="202">
        <f t="shared" ref="C10" si="0">-SUM(N8)</f>
        <v>0</v>
      </c>
      <c r="D10" s="202">
        <f t="shared" ref="D10" si="1">-SUM(O8)</f>
        <v>31</v>
      </c>
      <c r="E10" s="202">
        <f t="shared" ref="E10:H10" si="2">-SUM(P8)</f>
        <v>0</v>
      </c>
      <c r="F10" s="202">
        <f t="shared" si="2"/>
        <v>24</v>
      </c>
      <c r="G10" s="202">
        <f t="shared" si="2"/>
        <v>0</v>
      </c>
      <c r="H10" s="202">
        <f t="shared" si="2"/>
        <v>0</v>
      </c>
      <c r="I10" s="202">
        <v>0</v>
      </c>
      <c r="J10" s="202">
        <v>0</v>
      </c>
      <c r="K10" s="261"/>
      <c r="L10">
        <f>'[15]bpwr.ss. 16153573  4 10 2024'!A1057</f>
        <v>0</v>
      </c>
      <c r="M10" t="str">
        <f>'[15]bpwr.ss. 16153573  4 10 2024'!B1057</f>
        <v xml:space="preserve"> Subtotal object - 45 </v>
      </c>
      <c r="N10">
        <f>'[15]bpwr.ss. 16153573  4 10 2024'!C1057</f>
        <v>-9000</v>
      </c>
      <c r="O10">
        <f>'[15]bpwr.ss. 16153573  4 10 2024'!D1057</f>
        <v>-8472</v>
      </c>
      <c r="P10">
        <f>'[15]bpwr.ss. 16153573  4 10 2024'!E1057</f>
        <v>-9000</v>
      </c>
      <c r="Q10">
        <f>'[15]bpwr.ss. 16153573  4 10 2024'!F1057</f>
        <v>-10615.82</v>
      </c>
      <c r="R10">
        <f>'[15]bpwr.ss. 16153573  4 10 2024'!G1057</f>
        <v>-10000</v>
      </c>
      <c r="S10">
        <f>'[15]bpwr.ss. 16153573  4 10 2024'!H1057</f>
        <v>-6225</v>
      </c>
      <c r="T10">
        <f>'[15]bpwr.ss. 16153573  4 10 2024'!I1027</f>
        <v>0</v>
      </c>
      <c r="U10">
        <f>'[15]bpwr.ss. 16153573  4 10 2024'!J1027</f>
        <v>0</v>
      </c>
    </row>
    <row r="11" spans="1:22" x14ac:dyDescent="0.25">
      <c r="A11" s="299" t="str">
        <f t="shared" ref="A11:B11" si="3">L9</f>
        <v>213-00-00-40540</v>
      </c>
      <c r="B11" s="299" t="str">
        <f t="shared" si="3"/>
        <v xml:space="preserve"> ENHANCEMENT FEE      </v>
      </c>
      <c r="C11" s="202">
        <f t="shared" ref="C11:D11" si="4">-N9</f>
        <v>9000</v>
      </c>
      <c r="D11" s="202">
        <f t="shared" si="4"/>
        <v>8441</v>
      </c>
      <c r="E11" s="202">
        <v>10000</v>
      </c>
      <c r="F11" s="202">
        <v>16100</v>
      </c>
      <c r="G11" s="202">
        <f>-R9</f>
        <v>10000</v>
      </c>
      <c r="H11" s="202">
        <v>3886.1</v>
      </c>
      <c r="I11" s="202">
        <v>10000</v>
      </c>
      <c r="J11" s="202">
        <v>10000</v>
      </c>
      <c r="K11" s="261"/>
      <c r="L11" t="str">
        <f>'[15]bpwr.ss. 16153573  4 10 2024'!A1058</f>
        <v>213-00-00-40710</v>
      </c>
      <c r="M11" t="str">
        <f>'[15]bpwr.ss. 16153573  4 10 2024'!B1058</f>
        <v xml:space="preserve"> INTEREST REVENUE     </v>
      </c>
      <c r="N11">
        <f>'[15]bpwr.ss. 16153573  4 10 2024'!C1058</f>
        <v>-90</v>
      </c>
      <c r="O11">
        <f>'[15]bpwr.ss. 16153573  4 10 2024'!D1058</f>
        <v>-252.14</v>
      </c>
      <c r="P11">
        <f>'[15]bpwr.ss. 16153573  4 10 2024'!E1058</f>
        <v>-800</v>
      </c>
      <c r="Q11">
        <f>'[15]bpwr.ss. 16153573  4 10 2024'!F1058</f>
        <v>-1487.43</v>
      </c>
      <c r="R11">
        <f>'[15]bpwr.ss. 16153573  4 10 2024'!G1058</f>
        <v>-800</v>
      </c>
      <c r="S11">
        <f>'[15]bpwr.ss. 16153573  4 10 2024'!H1058</f>
        <v>-1019.88</v>
      </c>
      <c r="T11">
        <f>'[15]bpwr.ss. 16153573  4 10 2024'!I1028</f>
        <v>0</v>
      </c>
      <c r="U11">
        <f>'[15]bpwr.ss. 16153573  4 10 2024'!J1028</f>
        <v>0</v>
      </c>
    </row>
    <row r="12" spans="1:22" x14ac:dyDescent="0.25">
      <c r="A12" s="299" t="str">
        <f>L11</f>
        <v>213-00-00-40710</v>
      </c>
      <c r="B12" s="97" t="str">
        <f>M11</f>
        <v xml:space="preserve"> INTEREST REVENUE     </v>
      </c>
      <c r="C12" s="202">
        <f t="shared" ref="C12:G12" si="5">-N11</f>
        <v>90</v>
      </c>
      <c r="D12" s="202">
        <f t="shared" si="5"/>
        <v>252.14</v>
      </c>
      <c r="E12" s="202">
        <v>1100</v>
      </c>
      <c r="F12" s="202">
        <v>2049.14</v>
      </c>
      <c r="G12" s="202">
        <f t="shared" si="5"/>
        <v>800</v>
      </c>
      <c r="H12" s="202">
        <v>892.06</v>
      </c>
      <c r="I12" s="202">
        <v>1500</v>
      </c>
      <c r="J12" s="202">
        <v>650</v>
      </c>
      <c r="K12" s="261"/>
      <c r="L12">
        <f>'[15]bpwr.ss. 16153573  4 10 2024'!A1059</f>
        <v>0</v>
      </c>
      <c r="M12" t="str">
        <f>'[15]bpwr.ss. 16153573  4 10 2024'!B1059</f>
        <v xml:space="preserve"> Subtotal object - 47 </v>
      </c>
      <c r="N12">
        <f>'[15]bpwr.ss. 16153573  4 10 2024'!C1059</f>
        <v>-90</v>
      </c>
      <c r="O12">
        <f>'[15]bpwr.ss. 16153573  4 10 2024'!D1059</f>
        <v>-252.14</v>
      </c>
      <c r="P12">
        <f>'[15]bpwr.ss. 16153573  4 10 2024'!E1059</f>
        <v>-800</v>
      </c>
      <c r="Q12">
        <f>'[15]bpwr.ss. 16153573  4 10 2024'!F1059</f>
        <v>-1487.43</v>
      </c>
      <c r="R12">
        <f>'[15]bpwr.ss. 16153573  4 10 2024'!G1059</f>
        <v>-800</v>
      </c>
      <c r="S12">
        <f>'[15]bpwr.ss. 16153573  4 10 2024'!H1059</f>
        <v>-1019.88</v>
      </c>
      <c r="T12">
        <f>'[15]bpwr.ss. 16153573  4 10 2024'!I1029</f>
        <v>0</v>
      </c>
      <c r="U12">
        <f>'[15]bpwr.ss. 16153573  4 10 2024'!J1029</f>
        <v>0</v>
      </c>
    </row>
    <row r="13" spans="1:22" ht="15.75" thickBot="1" x14ac:dyDescent="0.3">
      <c r="A13" s="221"/>
      <c r="B13" s="221" t="s">
        <v>580</v>
      </c>
      <c r="C13" s="325">
        <f t="shared" ref="C13:J13" si="6">SUM(C10:C12)</f>
        <v>9090</v>
      </c>
      <c r="D13" s="325">
        <f t="shared" si="6"/>
        <v>8724.14</v>
      </c>
      <c r="E13" s="325">
        <f t="shared" si="6"/>
        <v>11100</v>
      </c>
      <c r="F13" s="325">
        <f t="shared" si="6"/>
        <v>18173.14</v>
      </c>
      <c r="G13" s="325">
        <f t="shared" si="6"/>
        <v>10800</v>
      </c>
      <c r="H13" s="325">
        <f t="shared" si="6"/>
        <v>4778.16</v>
      </c>
      <c r="I13" s="325">
        <f t="shared" si="6"/>
        <v>11500</v>
      </c>
      <c r="J13" s="325">
        <f t="shared" si="6"/>
        <v>10650</v>
      </c>
      <c r="K13" s="261"/>
      <c r="L13" t="str">
        <f>'[15]bpwr.ss. 16153573  4 10 2024'!A1060</f>
        <v xml:space="preserve">Program number:      </v>
      </c>
      <c r="M13" t="str">
        <f>'[15]bpwr.ss. 16153573  4 10 2024'!B1060</f>
        <v xml:space="preserve">                                </v>
      </c>
      <c r="N13">
        <f>'[15]bpwr.ss. 16153573  4 10 2024'!C1060</f>
        <v>-9090</v>
      </c>
      <c r="O13">
        <f>'[15]bpwr.ss. 16153573  4 10 2024'!D1060</f>
        <v>-8724.14</v>
      </c>
      <c r="P13">
        <f>'[15]bpwr.ss. 16153573  4 10 2024'!E1060</f>
        <v>-9800</v>
      </c>
      <c r="Q13">
        <f>'[15]bpwr.ss. 16153573  4 10 2024'!F1060</f>
        <v>-12103.25</v>
      </c>
      <c r="R13">
        <f>'[15]bpwr.ss. 16153573  4 10 2024'!G1060</f>
        <v>-10800</v>
      </c>
      <c r="S13">
        <f>'[15]bpwr.ss. 16153573  4 10 2024'!H1060</f>
        <v>-7244.88</v>
      </c>
      <c r="T13">
        <f>'[15]bpwr.ss. 16153573  4 10 2024'!I1030</f>
        <v>0</v>
      </c>
      <c r="U13">
        <f>'[15]bpwr.ss. 16153573  4 10 2024'!J1030</f>
        <v>0</v>
      </c>
    </row>
    <row r="14" spans="1:22" ht="16.5" thickTop="1" thickBot="1" x14ac:dyDescent="0.3">
      <c r="A14" s="110"/>
      <c r="B14" s="110" t="s">
        <v>41</v>
      </c>
      <c r="C14" s="326">
        <f t="shared" ref="C14:J14" si="7">C13+C8</f>
        <v>31009</v>
      </c>
      <c r="D14" s="326">
        <f t="shared" si="7"/>
        <v>30643.14</v>
      </c>
      <c r="E14" s="326">
        <f t="shared" si="7"/>
        <v>49981</v>
      </c>
      <c r="F14" s="326">
        <f t="shared" si="7"/>
        <v>57054.14</v>
      </c>
      <c r="G14" s="326">
        <f t="shared" si="7"/>
        <v>67854.14</v>
      </c>
      <c r="H14" s="326">
        <f t="shared" si="7"/>
        <v>61832.3</v>
      </c>
      <c r="I14" s="326">
        <f t="shared" si="7"/>
        <v>68554.14</v>
      </c>
      <c r="J14" s="326">
        <f t="shared" si="7"/>
        <v>68404.14</v>
      </c>
      <c r="K14" s="261"/>
      <c r="L14" t="str">
        <f>'[15]bpwr.ss. 16153573  4 10 2024'!A1061</f>
        <v xml:space="preserve">Department number:      </v>
      </c>
      <c r="M14" t="str">
        <f>'[15]bpwr.ss. 16153573  4 10 2024'!B1061</f>
        <v xml:space="preserve"> CITY ATHLETIC REVENUE          </v>
      </c>
      <c r="N14">
        <f>'[15]bpwr.ss. 16153573  4 10 2024'!C1061</f>
        <v>-9090</v>
      </c>
      <c r="O14">
        <f>'[15]bpwr.ss. 16153573  4 10 2024'!D1061</f>
        <v>-8724.14</v>
      </c>
      <c r="P14">
        <f>'[15]bpwr.ss. 16153573  4 10 2024'!E1061</f>
        <v>-9800</v>
      </c>
      <c r="Q14">
        <f>'[15]bpwr.ss. 16153573  4 10 2024'!F1061</f>
        <v>-12103.25</v>
      </c>
      <c r="R14">
        <f>'[15]bpwr.ss. 16153573  4 10 2024'!G1061</f>
        <v>-10800</v>
      </c>
      <c r="S14">
        <f>'[15]bpwr.ss. 16153573  4 10 2024'!H1061</f>
        <v>-7244.88</v>
      </c>
      <c r="T14">
        <f>'[15]bpwr.ss. 16153573  4 10 2024'!I1031</f>
        <v>0</v>
      </c>
      <c r="U14">
        <f>'[15]bpwr.ss. 16153573  4 10 2024'!J1031</f>
        <v>0</v>
      </c>
    </row>
    <row r="15" spans="1:22" ht="15.75" thickTop="1" x14ac:dyDescent="0.25">
      <c r="A15" s="97" t="s">
        <v>34</v>
      </c>
      <c r="B15" s="97"/>
      <c r="C15" s="119"/>
      <c r="D15" s="119"/>
      <c r="E15" s="119"/>
      <c r="F15" s="119"/>
      <c r="G15" s="119"/>
      <c r="H15" s="119"/>
      <c r="I15" s="119"/>
      <c r="J15" s="119"/>
      <c r="K15" s="261"/>
      <c r="L15" t="str">
        <f>'[15]bpwr.ss. 16153573  4 10 2024'!A1062</f>
        <v xml:space="preserve">              </v>
      </c>
      <c r="M15" t="str">
        <f>'[15]bpwr.ss. 16153573  4 10 2024'!B1062</f>
        <v xml:space="preserve"> Revenue                        Subtotal - - - - - - </v>
      </c>
      <c r="N15">
        <f>'[15]bpwr.ss. 16153573  4 10 2024'!C1062</f>
        <v>-9090</v>
      </c>
      <c r="O15">
        <f>'[15]bpwr.ss. 16153573  4 10 2024'!D1062</f>
        <v>-8724.14</v>
      </c>
      <c r="P15">
        <f>'[15]bpwr.ss. 16153573  4 10 2024'!E1062</f>
        <v>-9800</v>
      </c>
      <c r="Q15">
        <f>'[15]bpwr.ss. 16153573  4 10 2024'!F1062</f>
        <v>-12103.25</v>
      </c>
      <c r="R15">
        <f>'[15]bpwr.ss. 16153573  4 10 2024'!G1062</f>
        <v>-10800</v>
      </c>
      <c r="S15">
        <f>'[15]bpwr.ss. 16153573  4 10 2024'!H1062</f>
        <v>-7244.88</v>
      </c>
      <c r="T15">
        <f>'[15]bpwr.ss. 16153573  4 10 2024'!I1032</f>
        <v>0</v>
      </c>
      <c r="U15">
        <f>'[15]bpwr.ss. 16153573  4 10 2024'!J1032</f>
        <v>0</v>
      </c>
    </row>
    <row r="16" spans="1:22" ht="15.75" thickBot="1" x14ac:dyDescent="0.3">
      <c r="A16" s="100" t="str">
        <f>L16</f>
        <v>213-20-17-55507</v>
      </c>
      <c r="B16" s="100" t="str">
        <f>M16</f>
        <v xml:space="preserve"> IMPROVEMENTS OTHER T </v>
      </c>
      <c r="C16" s="202" t="e">
        <f>#REF!</f>
        <v>#REF!</v>
      </c>
      <c r="D16" s="202" t="e">
        <f>#REF!</f>
        <v>#REF!</v>
      </c>
      <c r="E16" s="202">
        <v>0</v>
      </c>
      <c r="F16" s="202">
        <v>0</v>
      </c>
      <c r="G16" s="202">
        <v>10800</v>
      </c>
      <c r="H16" s="202">
        <v>0</v>
      </c>
      <c r="I16" s="202">
        <v>10800</v>
      </c>
      <c r="J16" s="119">
        <v>10800</v>
      </c>
      <c r="K16" s="261"/>
      <c r="L16" t="str">
        <f>'[15]bpwr.ss. 16153573  4 10 2024'!A1063</f>
        <v>213-20-17-55507</v>
      </c>
      <c r="M16" t="str">
        <f>'[15]bpwr.ss. 16153573  4 10 2024'!B1063</f>
        <v xml:space="preserve"> IMPROVEMENTS OTHER T </v>
      </c>
      <c r="N16">
        <f>'[15]bpwr.ss. 16153573  4 10 2024'!C1063</f>
        <v>15000</v>
      </c>
      <c r="O16">
        <f>'[15]bpwr.ss. 16153573  4 10 2024'!D1063</f>
        <v>515</v>
      </c>
      <c r="P16">
        <f>'[15]bpwr.ss. 16153573  4 10 2024'!E1063</f>
        <v>10000</v>
      </c>
      <c r="Q16">
        <f>'[15]bpwr.ss. 16153573  4 10 2024'!F1063</f>
        <v>3350</v>
      </c>
      <c r="R16">
        <f>'[15]bpwr.ss. 16153573  4 10 2024'!G1063</f>
        <v>15000</v>
      </c>
      <c r="S16">
        <f>'[15]bpwr.ss. 16153573  4 10 2024'!H1063</f>
        <v>0</v>
      </c>
      <c r="T16">
        <f>'[15]bpwr.ss. 16153573  4 10 2024'!I1033</f>
        <v>0</v>
      </c>
      <c r="U16">
        <f>'[15]bpwr.ss. 16153573  4 10 2024'!J1033</f>
        <v>0</v>
      </c>
    </row>
    <row r="17" spans="1:21" ht="16.5" thickTop="1" thickBot="1" x14ac:dyDescent="0.3">
      <c r="A17" s="110"/>
      <c r="B17" s="110" t="s">
        <v>1247</v>
      </c>
      <c r="C17" s="214" t="e">
        <f t="shared" ref="C17:J17" si="8">SUM(C15:C16)</f>
        <v>#REF!</v>
      </c>
      <c r="D17" s="214" t="e">
        <f t="shared" si="8"/>
        <v>#REF!</v>
      </c>
      <c r="E17" s="214">
        <f t="shared" si="8"/>
        <v>0</v>
      </c>
      <c r="F17" s="214">
        <f t="shared" si="8"/>
        <v>0</v>
      </c>
      <c r="G17" s="214">
        <f t="shared" si="8"/>
        <v>10800</v>
      </c>
      <c r="H17" s="214">
        <f t="shared" si="8"/>
        <v>0</v>
      </c>
      <c r="I17" s="214">
        <f t="shared" si="8"/>
        <v>10800</v>
      </c>
      <c r="J17" s="214">
        <f t="shared" si="8"/>
        <v>10800</v>
      </c>
      <c r="K17" s="261"/>
      <c r="L17" t="str">
        <f>'[15]bpwr.ss. 16153573  4 10 2024'!A1065</f>
        <v xml:space="preserve">Program number:   42 </v>
      </c>
      <c r="M17" t="str">
        <f>'[15]bpwr.ss. 16153573  4 10 2024'!B1065</f>
        <v xml:space="preserve"> PARKS &amp; RECREATION             </v>
      </c>
      <c r="N17">
        <f>'[15]bpwr.ss. 16153573  4 10 2024'!C1065</f>
        <v>15000</v>
      </c>
      <c r="O17">
        <f>'[15]bpwr.ss. 16153573  4 10 2024'!D1065</f>
        <v>515</v>
      </c>
      <c r="P17">
        <f>'[15]bpwr.ss. 16153573  4 10 2024'!E1065</f>
        <v>10000</v>
      </c>
      <c r="Q17">
        <f>'[15]bpwr.ss. 16153573  4 10 2024'!F1065</f>
        <v>3350</v>
      </c>
      <c r="R17">
        <f>'[15]bpwr.ss. 16153573  4 10 2024'!G1065</f>
        <v>15000</v>
      </c>
      <c r="S17">
        <f>'[15]bpwr.ss. 16153573  4 10 2024'!H1065</f>
        <v>0</v>
      </c>
      <c r="T17">
        <f>'[15]bpwr.ss. 16153573  4 10 2024'!I1035</f>
        <v>0</v>
      </c>
      <c r="U17">
        <f>'[15]bpwr.ss. 16153573  4 10 2024'!J1035</f>
        <v>0</v>
      </c>
    </row>
    <row r="18" spans="1:21" ht="15.75" thickTop="1" x14ac:dyDescent="0.25">
      <c r="B18" s="97"/>
      <c r="C18" s="119"/>
      <c r="D18" s="119"/>
      <c r="E18" s="119"/>
      <c r="F18" s="119"/>
      <c r="G18" s="119"/>
      <c r="H18" s="119"/>
      <c r="I18" s="119"/>
      <c r="J18" s="119"/>
      <c r="K18" s="261"/>
      <c r="L18" t="str">
        <f>'[15]bpwr.ss. 16153573  4 10 2024'!A1066</f>
        <v xml:space="preserve">Department number:   16 </v>
      </c>
      <c r="M18" t="str">
        <f>'[15]bpwr.ss. 16153573  4 10 2024'!B1066</f>
        <v xml:space="preserve"> PUBLIC WORKS                   </v>
      </c>
      <c r="N18">
        <f>'[15]bpwr.ss. 16153573  4 10 2024'!C1066</f>
        <v>15000</v>
      </c>
      <c r="O18">
        <f>'[15]bpwr.ss. 16153573  4 10 2024'!D1066</f>
        <v>515</v>
      </c>
      <c r="P18">
        <f>'[15]bpwr.ss. 16153573  4 10 2024'!E1066</f>
        <v>10000</v>
      </c>
      <c r="Q18">
        <f>'[15]bpwr.ss. 16153573  4 10 2024'!F1066</f>
        <v>3350</v>
      </c>
      <c r="R18">
        <f>'[15]bpwr.ss. 16153573  4 10 2024'!G1066</f>
        <v>15000</v>
      </c>
      <c r="S18">
        <f>'[15]bpwr.ss. 16153573  4 10 2024'!H1066</f>
        <v>0</v>
      </c>
      <c r="T18">
        <f>'[15]bpwr.ss. 16153573  4 10 2024'!I1036</f>
        <v>0</v>
      </c>
      <c r="U18">
        <f>'[15]bpwr.ss. 16153573  4 10 2024'!J1036</f>
        <v>0</v>
      </c>
    </row>
    <row r="19" spans="1:21" x14ac:dyDescent="0.25">
      <c r="A19" s="97"/>
      <c r="B19" s="97"/>
      <c r="C19" s="119"/>
      <c r="D19" s="119"/>
      <c r="E19" s="119"/>
      <c r="F19" s="119"/>
      <c r="G19" s="119"/>
      <c r="H19" s="119"/>
      <c r="I19" s="119"/>
      <c r="J19" s="119"/>
      <c r="K19" s="261"/>
      <c r="L19" t="str">
        <f>'[15]bpwr.ss. 16153573  4 10 2024'!A1067</f>
        <v xml:space="preserve">              </v>
      </c>
      <c r="M19" t="str">
        <f>'[15]bpwr.ss. 16153573  4 10 2024'!B1067</f>
        <v xml:space="preserve"> Expenditure                    Subtotal - - - - - - </v>
      </c>
      <c r="N19">
        <f>'[15]bpwr.ss. 16153573  4 10 2024'!C1067</f>
        <v>15000</v>
      </c>
      <c r="O19">
        <f>'[15]bpwr.ss. 16153573  4 10 2024'!D1067</f>
        <v>515</v>
      </c>
      <c r="P19">
        <f>'[15]bpwr.ss. 16153573  4 10 2024'!E1067</f>
        <v>10000</v>
      </c>
      <c r="Q19">
        <f>'[15]bpwr.ss. 16153573  4 10 2024'!F1067</f>
        <v>3350</v>
      </c>
      <c r="R19">
        <f>'[15]bpwr.ss. 16153573  4 10 2024'!G1067</f>
        <v>15000</v>
      </c>
      <c r="S19">
        <f>'[15]bpwr.ss. 16153573  4 10 2024'!H1067</f>
        <v>0</v>
      </c>
      <c r="T19">
        <f>'[15]bpwr.ss. 16153573  4 10 2024'!I1037</f>
        <v>0</v>
      </c>
      <c r="U19">
        <f>'[15]bpwr.ss. 16153573  4 10 2024'!J1037</f>
        <v>0</v>
      </c>
    </row>
    <row r="20" spans="1:21" x14ac:dyDescent="0.25">
      <c r="A20" s="97"/>
      <c r="B20" s="97" t="s">
        <v>885</v>
      </c>
      <c r="C20" s="119" t="e">
        <f t="shared" ref="C20:J20" si="9">C14-C17</f>
        <v>#REF!</v>
      </c>
      <c r="D20" s="119" t="e">
        <f t="shared" si="9"/>
        <v>#REF!</v>
      </c>
      <c r="E20" s="119">
        <f t="shared" si="9"/>
        <v>49981</v>
      </c>
      <c r="F20" s="119">
        <f t="shared" si="9"/>
        <v>57054.14</v>
      </c>
      <c r="G20" s="119">
        <f t="shared" si="9"/>
        <v>57054.14</v>
      </c>
      <c r="H20" s="119">
        <f t="shared" si="9"/>
        <v>61832.3</v>
      </c>
      <c r="I20" s="119">
        <f t="shared" si="9"/>
        <v>57754.14</v>
      </c>
      <c r="J20" s="119">
        <f t="shared" si="9"/>
        <v>57604.14</v>
      </c>
      <c r="K20" s="261"/>
      <c r="L20" t="str">
        <f>'[15]bpwr.ss. 16153573  4 10 2024'!A1068</f>
        <v xml:space="preserve">Fund number:   29 </v>
      </c>
      <c r="M20" t="str">
        <f>'[15]bpwr.ss. 16153573  4 10 2024'!B1068</f>
        <v xml:space="preserve"> CITY ATHLETIC FIELD PROJECTS   </v>
      </c>
      <c r="N20">
        <f>'[15]bpwr.ss. 16153573  4 10 2024'!C1068</f>
        <v>5910</v>
      </c>
      <c r="O20">
        <f>'[15]bpwr.ss. 16153573  4 10 2024'!D1068</f>
        <v>-8209.14</v>
      </c>
      <c r="P20">
        <f>'[15]bpwr.ss. 16153573  4 10 2024'!E1068</f>
        <v>200</v>
      </c>
      <c r="Q20">
        <f>'[15]bpwr.ss. 16153573  4 10 2024'!F1068</f>
        <v>-8753.25</v>
      </c>
      <c r="R20">
        <f>'[15]bpwr.ss. 16153573  4 10 2024'!G1068</f>
        <v>4200</v>
      </c>
      <c r="S20">
        <f>'[15]bpwr.ss. 16153573  4 10 2024'!H1068</f>
        <v>-7244.88</v>
      </c>
      <c r="T20">
        <f>'[15]bpwr.ss. 16153573  4 10 2024'!I1038</f>
        <v>0</v>
      </c>
      <c r="U20">
        <f>'[15]bpwr.ss. 16153573  4 10 2024'!J1038</f>
        <v>0</v>
      </c>
    </row>
    <row r="21" spans="1:21" x14ac:dyDescent="0.25">
      <c r="A21" s="97"/>
      <c r="B21" s="97"/>
      <c r="C21" s="119"/>
      <c r="D21" s="119"/>
      <c r="E21" s="119"/>
      <c r="F21" s="119"/>
      <c r="G21" s="119"/>
      <c r="H21" s="119"/>
      <c r="I21" s="119"/>
      <c r="J21" s="119"/>
      <c r="K21" s="261"/>
    </row>
    <row r="22" spans="1:21" x14ac:dyDescent="0.25">
      <c r="A22" s="97"/>
      <c r="B22" s="97"/>
      <c r="C22" s="119"/>
      <c r="D22" s="119"/>
      <c r="E22" s="119"/>
      <c r="F22" s="119"/>
      <c r="G22" s="119"/>
      <c r="H22" s="119"/>
      <c r="I22" s="119"/>
      <c r="J22" s="119"/>
      <c r="K22" s="261"/>
    </row>
    <row r="23" spans="1:21" x14ac:dyDescent="0.25">
      <c r="A23" s="97"/>
      <c r="B23" s="97" t="s">
        <v>886</v>
      </c>
      <c r="C23" s="119" t="e">
        <f t="shared" ref="C23:J23" si="10">C13-C17</f>
        <v>#REF!</v>
      </c>
      <c r="D23" s="119" t="e">
        <f t="shared" si="10"/>
        <v>#REF!</v>
      </c>
      <c r="E23" s="119">
        <f t="shared" si="10"/>
        <v>11100</v>
      </c>
      <c r="F23" s="119">
        <f t="shared" si="10"/>
        <v>18173.14</v>
      </c>
      <c r="G23" s="119">
        <f t="shared" si="10"/>
        <v>0</v>
      </c>
      <c r="H23" s="119">
        <f t="shared" si="10"/>
        <v>4778.16</v>
      </c>
      <c r="I23" s="119">
        <f t="shared" si="10"/>
        <v>700</v>
      </c>
      <c r="J23" s="119">
        <f t="shared" si="10"/>
        <v>-150</v>
      </c>
      <c r="K23" s="261"/>
    </row>
    <row r="24" spans="1:21" x14ac:dyDescent="0.25">
      <c r="A24" s="97"/>
      <c r="B24" s="97"/>
      <c r="C24" s="119"/>
      <c r="D24" s="119"/>
      <c r="E24" s="119"/>
      <c r="F24" s="119"/>
      <c r="G24" s="119"/>
      <c r="H24" s="119"/>
      <c r="I24" s="119"/>
      <c r="J24" s="119"/>
      <c r="K24" s="261"/>
    </row>
    <row r="25" spans="1:21" x14ac:dyDescent="0.25">
      <c r="A25" s="97"/>
      <c r="B25" s="97"/>
      <c r="C25" s="119"/>
      <c r="D25" s="119"/>
      <c r="E25" s="215"/>
      <c r="F25" s="119"/>
      <c r="G25" s="119"/>
      <c r="H25" s="119"/>
      <c r="I25" s="119"/>
      <c r="J25" s="119"/>
      <c r="K25" s="261"/>
    </row>
    <row r="26" spans="1:21" x14ac:dyDescent="0.25">
      <c r="K26" s="261"/>
    </row>
    <row r="27" spans="1:21" x14ac:dyDescent="0.25">
      <c r="K27" s="261"/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6961A-23B5-482A-8C09-EAC03DECEA58}">
  <dimension ref="A1:X30"/>
  <sheetViews>
    <sheetView workbookViewId="0">
      <selection activeCell="I31" sqref="I31"/>
    </sheetView>
  </sheetViews>
  <sheetFormatPr defaultRowHeight="15" x14ac:dyDescent="0.25"/>
  <cols>
    <col min="1" max="1" width="13.28515625" style="95" customWidth="1"/>
    <col min="2" max="2" width="33" style="95" customWidth="1"/>
    <col min="3" max="4" width="10.7109375" style="197" hidden="1" customWidth="1"/>
    <col min="5" max="7" width="10.7109375" style="197" bestFit="1" customWidth="1"/>
    <col min="8" max="8" width="12.7109375" style="197" bestFit="1" customWidth="1"/>
    <col min="9" max="9" width="10.28515625" style="197" bestFit="1" customWidth="1"/>
    <col min="10" max="10" width="11.42578125" style="197" bestFit="1" customWidth="1"/>
    <col min="11" max="11" width="0" hidden="1" customWidth="1"/>
    <col min="12" max="12" width="16.28515625" hidden="1" customWidth="1"/>
    <col min="13" max="13" width="37.42578125" hidden="1" customWidth="1"/>
    <col min="14" max="18" width="10.7109375" hidden="1" customWidth="1"/>
    <col min="19" max="19" width="12.7109375" hidden="1" customWidth="1"/>
    <col min="20" max="20" width="10.28515625" hidden="1" customWidth="1"/>
    <col min="21" max="21" width="11.42578125" hidden="1" customWidth="1"/>
    <col min="22" max="30" width="0" hidden="1" customWidth="1"/>
  </cols>
  <sheetData>
    <row r="1" spans="1:22" x14ac:dyDescent="0.25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261"/>
    </row>
    <row r="2" spans="1:22" x14ac:dyDescent="0.25">
      <c r="A2" s="171" t="str">
        <f>[5]Sheet1!$A$2</f>
        <v>BUDGET 2025-2026</v>
      </c>
      <c r="B2" s="171"/>
      <c r="C2" s="171"/>
      <c r="D2" s="171"/>
      <c r="E2" s="171"/>
      <c r="F2" s="171"/>
      <c r="G2" s="171"/>
      <c r="H2" s="171"/>
      <c r="I2" s="171"/>
      <c r="J2" s="171"/>
      <c r="K2" s="261"/>
    </row>
    <row r="3" spans="1:22" x14ac:dyDescent="0.25">
      <c r="A3" s="171" t="s">
        <v>1337</v>
      </c>
      <c r="B3" s="171"/>
      <c r="C3" s="171"/>
      <c r="D3" s="171"/>
      <c r="E3" s="171"/>
      <c r="F3" s="171"/>
      <c r="G3" s="171"/>
      <c r="H3" s="171"/>
      <c r="I3" s="171"/>
      <c r="J3" s="171"/>
      <c r="K3" s="261"/>
    </row>
    <row r="4" spans="1:22" x14ac:dyDescent="0.25">
      <c r="A4" s="94"/>
      <c r="B4" s="94"/>
      <c r="C4" s="218"/>
      <c r="D4" s="218"/>
      <c r="E4" s="218"/>
      <c r="F4" s="218"/>
      <c r="G4" s="218"/>
      <c r="H4" s="218"/>
      <c r="I4" s="218"/>
      <c r="J4" s="218"/>
      <c r="K4" s="261"/>
    </row>
    <row r="5" spans="1:22" x14ac:dyDescent="0.25">
      <c r="A5" s="215" t="s">
        <v>2</v>
      </c>
      <c r="B5" s="215" t="s">
        <v>3</v>
      </c>
      <c r="C5" s="236" t="str">
        <f>[5]Sheet1!D2</f>
        <v>2022-23</v>
      </c>
      <c r="D5" s="236" t="str">
        <f>[5]Sheet1!E2</f>
        <v>2022-23</v>
      </c>
      <c r="E5" s="236" t="str">
        <f>[5]Sheet1!F2</f>
        <v>2023-24</v>
      </c>
      <c r="F5" s="236" t="str">
        <f>[5]Sheet1!G2</f>
        <v>2023-24</v>
      </c>
      <c r="G5" s="236" t="str">
        <f>[5]Sheet1!H2</f>
        <v>2024-25</v>
      </c>
      <c r="H5" s="236" t="str">
        <f>[5]Sheet1!I2</f>
        <v>2024-25</v>
      </c>
      <c r="I5" s="236" t="str">
        <f>[5]Sheet1!J2</f>
        <v>2024-25</v>
      </c>
      <c r="J5" s="236" t="str">
        <f>[5]Sheet1!K2</f>
        <v>2025-26</v>
      </c>
      <c r="K5" s="261"/>
      <c r="L5" s="94" t="s">
        <v>1195</v>
      </c>
      <c r="M5" s="94" t="s">
        <v>1196</v>
      </c>
      <c r="N5" s="137" t="str">
        <f>[5]Sheet1!D2</f>
        <v>2022-23</v>
      </c>
      <c r="O5" s="137" t="str">
        <f>[5]Sheet1!E2</f>
        <v>2022-23</v>
      </c>
      <c r="P5" s="137" t="str">
        <f>[5]Sheet1!F2</f>
        <v>2023-24</v>
      </c>
      <c r="Q5" s="137" t="str">
        <f>[5]Sheet1!G2</f>
        <v>2023-24</v>
      </c>
      <c r="R5" s="137" t="str">
        <f>[5]Sheet1!H2</f>
        <v>2024-25</v>
      </c>
      <c r="S5" s="137" t="str">
        <f>[5]Sheet1!I2</f>
        <v>2024-25</v>
      </c>
      <c r="T5" s="137" t="str">
        <f>[5]Sheet1!J2</f>
        <v>2024-25</v>
      </c>
      <c r="U5" s="137" t="str">
        <f>[5]Sheet1!K2</f>
        <v>2025-26</v>
      </c>
      <c r="V5" s="94"/>
    </row>
    <row r="6" spans="1:22" x14ac:dyDescent="0.25">
      <c r="A6" s="215" t="s">
        <v>4</v>
      </c>
      <c r="B6" s="215"/>
      <c r="C6" s="236" t="str">
        <f>[5]Sheet1!D3</f>
        <v>REVISED</v>
      </c>
      <c r="D6" s="236" t="str">
        <f>[5]Sheet1!E3</f>
        <v>ACTUAL</v>
      </c>
      <c r="E6" s="236" t="str">
        <f>[5]Sheet1!F3</f>
        <v>REVISED</v>
      </c>
      <c r="F6" s="236" t="str">
        <f>[5]Sheet1!G3</f>
        <v>ACTUAL</v>
      </c>
      <c r="G6" s="236" t="str">
        <f>[5]Sheet1!H3</f>
        <v>ADOPTED</v>
      </c>
      <c r="H6" s="236" t="str">
        <f>[5]Sheet1!I3</f>
        <v>ACTUAL</v>
      </c>
      <c r="I6" s="236" t="str">
        <f>[5]Sheet1!J3</f>
        <v xml:space="preserve"> REVISED </v>
      </c>
      <c r="J6" s="236" t="str">
        <f>[5]Sheet1!K3</f>
        <v>PROPOSED</v>
      </c>
      <c r="K6" s="261"/>
      <c r="L6" s="94" t="s">
        <v>5</v>
      </c>
      <c r="M6" s="94"/>
      <c r="N6" s="137" t="str">
        <f>[5]Sheet1!D3</f>
        <v>REVISED</v>
      </c>
      <c r="O6" s="137" t="str">
        <f>[5]Sheet1!E3</f>
        <v>ACTUAL</v>
      </c>
      <c r="P6" s="137" t="str">
        <f>[5]Sheet1!F3</f>
        <v>REVISED</v>
      </c>
      <c r="Q6" s="137" t="str">
        <f>[5]Sheet1!G3</f>
        <v>ACTUAL</v>
      </c>
      <c r="R6" s="137" t="str">
        <f>[5]Sheet1!H3</f>
        <v>ADOPTED</v>
      </c>
      <c r="S6" s="137" t="str">
        <f>[5]Sheet1!I3</f>
        <v>ACTUAL</v>
      </c>
      <c r="T6" s="137" t="str">
        <f>[5]Sheet1!J3</f>
        <v xml:space="preserve"> REVISED </v>
      </c>
      <c r="U6" s="137" t="str">
        <f>[5]Sheet1!K3</f>
        <v>PROPOSED</v>
      </c>
      <c r="V6" s="94"/>
    </row>
    <row r="7" spans="1:22" ht="15.75" thickBot="1" x14ac:dyDescent="0.3">
      <c r="A7" s="327" t="s">
        <v>5</v>
      </c>
      <c r="B7" s="327"/>
      <c r="C7" s="328"/>
      <c r="D7" s="328"/>
      <c r="E7" s="328"/>
      <c r="F7" s="328"/>
      <c r="G7" s="328" t="str">
        <f>[5]Sheet1!H4</f>
        <v xml:space="preserve"> BUDGET</v>
      </c>
      <c r="H7" s="328" t="str">
        <f>[5]Sheet1!I4</f>
        <v>SIX MONTHS</v>
      </c>
      <c r="I7" s="328" t="str">
        <f>[5]Sheet1!J4</f>
        <v xml:space="preserve"> BUDGET</v>
      </c>
      <c r="J7" s="328" t="str">
        <f>[5]Sheet1!K4</f>
        <v xml:space="preserve"> BUDGET</v>
      </c>
      <c r="K7" s="319"/>
      <c r="L7" s="314" t="s">
        <v>5</v>
      </c>
      <c r="M7" s="314"/>
      <c r="N7" s="315" t="str">
        <f>[5]Sheet1!D4</f>
        <v xml:space="preserve"> BUDGET</v>
      </c>
      <c r="O7" s="315">
        <f>[5]Sheet1!E4</f>
        <v>0</v>
      </c>
      <c r="P7" s="315" t="str">
        <f>[5]Sheet1!F4</f>
        <v xml:space="preserve"> BUDGET</v>
      </c>
      <c r="Q7" s="315">
        <f>[5]Sheet1!G4</f>
        <v>0</v>
      </c>
      <c r="R7" s="315" t="str">
        <f>[5]Sheet1!H4</f>
        <v xml:space="preserve"> BUDGET</v>
      </c>
      <c r="S7" s="315" t="str">
        <f>[5]Sheet1!I4</f>
        <v>SIX MONTHS</v>
      </c>
      <c r="T7" s="315" t="str">
        <f>[5]Sheet1!J4</f>
        <v xml:space="preserve"> BUDGET</v>
      </c>
      <c r="U7" s="315" t="str">
        <f>[5]Sheet1!K4</f>
        <v xml:space="preserve"> BUDGET</v>
      </c>
      <c r="V7" s="94"/>
    </row>
    <row r="8" spans="1:22" x14ac:dyDescent="0.25">
      <c r="A8" s="97"/>
      <c r="B8" s="97" t="s">
        <v>39</v>
      </c>
      <c r="C8" s="119">
        <f>D8</f>
        <v>207828</v>
      </c>
      <c r="D8" s="119">
        <v>207828</v>
      </c>
      <c r="E8" s="119">
        <v>205980</v>
      </c>
      <c r="F8" s="119">
        <f>E8</f>
        <v>205980</v>
      </c>
      <c r="G8" s="119">
        <f>F20</f>
        <v>231537.9</v>
      </c>
      <c r="H8" s="119">
        <f>F20</f>
        <v>231537.9</v>
      </c>
      <c r="I8" s="119">
        <f>H8</f>
        <v>231537.9</v>
      </c>
      <c r="J8" s="119">
        <f>I20</f>
        <v>232037.9</v>
      </c>
      <c r="K8" s="261"/>
      <c r="L8" t="str">
        <f>'[15]bpwr.ss. 16153573  4 10 2024'!A1017</f>
        <v>214-00-00-40200</v>
      </c>
      <c r="M8" t="str">
        <f>'[15]bpwr.ss. 16153573  4 10 2024'!B1017</f>
        <v xml:space="preserve"> PEG FEES REVENUES    </v>
      </c>
      <c r="N8" s="264">
        <f>'[15]bpwr.ss. 16153573  4 10 2024'!C1017</f>
        <v>-8000</v>
      </c>
      <c r="O8" s="264">
        <f>'[15]bpwr.ss. 16153573  4 10 2024'!D1017</f>
        <v>-14317.77</v>
      </c>
      <c r="P8" s="264">
        <f>'[15]bpwr.ss. 16153573  4 10 2024'!E1017</f>
        <v>-8000</v>
      </c>
      <c r="Q8" s="264">
        <f>'[15]bpwr.ss. 16153573  4 10 2024'!F1017</f>
        <v>-12559.14</v>
      </c>
      <c r="R8" s="264">
        <f>'[15]bpwr.ss. 16153573  4 10 2024'!G1017</f>
        <v>-8000</v>
      </c>
      <c r="S8" s="264">
        <f>'[15]bpwr.ss. 16153573  4 10 2024'!H1017</f>
        <v>-3793.01</v>
      </c>
      <c r="T8">
        <f>'[15]bpwr.ss. 16153573  4 10 2024'!I1008</f>
        <v>0</v>
      </c>
      <c r="U8">
        <f>'[15]bpwr.ss. 16153573  4 10 2024'!J1008</f>
        <v>0</v>
      </c>
    </row>
    <row r="9" spans="1:22" x14ac:dyDescent="0.25">
      <c r="A9" s="97" t="s">
        <v>40</v>
      </c>
      <c r="B9" s="97"/>
      <c r="C9" s="119"/>
      <c r="D9" s="119"/>
      <c r="E9" s="119"/>
      <c r="F9" s="119"/>
      <c r="G9" s="119"/>
      <c r="H9" s="119"/>
      <c r="I9" s="119"/>
      <c r="J9" s="119"/>
      <c r="K9" s="261"/>
      <c r="L9">
        <f>'[15]bpwr.ss. 16153573  4 10 2024'!A1018</f>
        <v>0</v>
      </c>
      <c r="M9" t="str">
        <f>'[15]bpwr.ss. 16153573  4 10 2024'!B1018</f>
        <v xml:space="preserve"> Subtotal object - 41 </v>
      </c>
      <c r="N9" s="264">
        <f>'[15]bpwr.ss. 16153573  4 10 2024'!C1018</f>
        <v>-8000</v>
      </c>
      <c r="O9" s="264">
        <f>'[15]bpwr.ss. 16153573  4 10 2024'!D1018</f>
        <v>-14317.77</v>
      </c>
      <c r="P9" s="264">
        <f>'[15]bpwr.ss. 16153573  4 10 2024'!E1018</f>
        <v>-8000</v>
      </c>
      <c r="Q9" s="264">
        <f>'[15]bpwr.ss. 16153573  4 10 2024'!F1018</f>
        <v>-12559.14</v>
      </c>
      <c r="R9" s="264">
        <f>'[15]bpwr.ss. 16153573  4 10 2024'!G1018</f>
        <v>-8000</v>
      </c>
      <c r="S9" s="264">
        <f>'[15]bpwr.ss. 16153573  4 10 2024'!H1018</f>
        <v>-3793.01</v>
      </c>
      <c r="T9">
        <f>'[15]bpwr.ss. 16153573  4 10 2024'!I1009</f>
        <v>0</v>
      </c>
      <c r="U9">
        <f>'[15]bpwr.ss. 16153573  4 10 2024'!J1009</f>
        <v>0</v>
      </c>
    </row>
    <row r="10" spans="1:22" x14ac:dyDescent="0.25">
      <c r="A10" s="97" t="str">
        <f>L8</f>
        <v>214-00-00-40200</v>
      </c>
      <c r="B10" s="97" t="str">
        <f t="shared" ref="B10" si="0">M8</f>
        <v xml:space="preserve"> PEG FEES REVENUES    </v>
      </c>
      <c r="C10" s="119">
        <f>-N8</f>
        <v>8000</v>
      </c>
      <c r="D10" s="119">
        <f>-O8</f>
        <v>14317.77</v>
      </c>
      <c r="E10" s="119">
        <v>7500</v>
      </c>
      <c r="F10" s="119">
        <v>14782.44</v>
      </c>
      <c r="G10" s="119">
        <v>7500</v>
      </c>
      <c r="H10" s="119">
        <v>3098.87</v>
      </c>
      <c r="I10" s="119">
        <v>7500</v>
      </c>
      <c r="J10" s="119">
        <v>7500</v>
      </c>
      <c r="K10" s="261"/>
      <c r="L10" t="str">
        <f>'[15]bpwr.ss. 16153573  4 10 2024'!A1019</f>
        <v>214-00-00-40710</v>
      </c>
      <c r="M10" t="str">
        <f>'[15]bpwr.ss. 16153573  4 10 2024'!B1019</f>
        <v xml:space="preserve"> INTEREST REVENUE     </v>
      </c>
      <c r="N10" s="264">
        <f>'[15]bpwr.ss. 16153573  4 10 2024'!C1019</f>
        <v>-400</v>
      </c>
      <c r="O10" s="264">
        <f>'[15]bpwr.ss. 16153573  4 10 2024'!D1019</f>
        <v>-1757.63</v>
      </c>
      <c r="P10" s="264">
        <f>'[15]bpwr.ss. 16153573  4 10 2024'!E1019</f>
        <v>-6000</v>
      </c>
      <c r="Q10" s="264">
        <f>'[15]bpwr.ss. 16153573  4 10 2024'!F1019</f>
        <v>-8548.58</v>
      </c>
      <c r="R10" s="264">
        <f>'[15]bpwr.ss. 16153573  4 10 2024'!G1019</f>
        <v>-6000</v>
      </c>
      <c r="S10" s="264">
        <f>'[15]bpwr.ss. 16153573  4 10 2024'!H1019</f>
        <v>-5381.39</v>
      </c>
      <c r="T10">
        <f>'[15]bpwr.ss. 16153573  4 10 2024'!I1010</f>
        <v>0</v>
      </c>
      <c r="U10">
        <f>'[15]bpwr.ss. 16153573  4 10 2024'!J1010</f>
        <v>0</v>
      </c>
    </row>
    <row r="11" spans="1:22" x14ac:dyDescent="0.25">
      <c r="A11" s="97" t="str">
        <f>L10</f>
        <v>214-00-00-40710</v>
      </c>
      <c r="B11" s="97" t="str">
        <f t="shared" ref="B11" si="1">M10</f>
        <v xml:space="preserve"> INTEREST REVENUE     </v>
      </c>
      <c r="C11" s="119">
        <f>-SUM(N10)</f>
        <v>400</v>
      </c>
      <c r="D11" s="119">
        <f>-(O10)</f>
        <v>1757.63</v>
      </c>
      <c r="E11" s="119">
        <v>8500</v>
      </c>
      <c r="F11" s="119">
        <v>10970.42</v>
      </c>
      <c r="G11" s="119">
        <v>8000</v>
      </c>
      <c r="H11" s="119">
        <v>4740.74</v>
      </c>
      <c r="I11" s="119">
        <v>8000</v>
      </c>
      <c r="J11" s="119">
        <v>8000</v>
      </c>
      <c r="K11" s="261"/>
      <c r="L11">
        <f>'[15]bpwr.ss. 16153573  4 10 2024'!A1020</f>
        <v>0</v>
      </c>
      <c r="M11" t="str">
        <f>'[15]bpwr.ss. 16153573  4 10 2024'!B1020</f>
        <v xml:space="preserve"> Subtotal object - 47 </v>
      </c>
      <c r="N11" s="264">
        <f>'[15]bpwr.ss. 16153573  4 10 2024'!C1020</f>
        <v>-400</v>
      </c>
      <c r="O11" s="264">
        <f>'[15]bpwr.ss. 16153573  4 10 2024'!D1020</f>
        <v>-1757.63</v>
      </c>
      <c r="P11" s="264">
        <f>'[15]bpwr.ss. 16153573  4 10 2024'!E1020</f>
        <v>-6000</v>
      </c>
      <c r="Q11" s="264">
        <f>'[15]bpwr.ss. 16153573  4 10 2024'!F1020</f>
        <v>-8548.58</v>
      </c>
      <c r="R11" s="264">
        <f>'[15]bpwr.ss. 16153573  4 10 2024'!G1020</f>
        <v>-6000</v>
      </c>
      <c r="S11" s="264">
        <f>'[15]bpwr.ss. 16153573  4 10 2024'!H1020</f>
        <v>-5381.39</v>
      </c>
      <c r="T11">
        <f>'[15]bpwr.ss. 16153573  4 10 2024'!I1011</f>
        <v>0</v>
      </c>
      <c r="U11">
        <f>'[15]bpwr.ss. 16153573  4 10 2024'!J1011</f>
        <v>0</v>
      </c>
    </row>
    <row r="12" spans="1:22" ht="15.75" thickBot="1" x14ac:dyDescent="0.3">
      <c r="A12" s="329"/>
      <c r="B12" s="329" t="s">
        <v>580</v>
      </c>
      <c r="C12" s="275">
        <f>SUM(C10:C11)</f>
        <v>8400</v>
      </c>
      <c r="D12" s="275">
        <f>SUM(D10:D11)+1</f>
        <v>16076.400000000001</v>
      </c>
      <c r="E12" s="275">
        <f t="shared" ref="E12" si="2">SUM(E10:E11)</f>
        <v>16000</v>
      </c>
      <c r="F12" s="275">
        <f>SUM(F10:F11)</f>
        <v>25752.86</v>
      </c>
      <c r="G12" s="275">
        <f t="shared" ref="G12:J12" si="3">SUM(G10:G11)</f>
        <v>15500</v>
      </c>
      <c r="H12" s="275">
        <f t="shared" si="3"/>
        <v>7839.61</v>
      </c>
      <c r="I12" s="275">
        <f t="shared" si="3"/>
        <v>15500</v>
      </c>
      <c r="J12" s="275">
        <f t="shared" si="3"/>
        <v>15500</v>
      </c>
      <c r="K12" s="261"/>
      <c r="L12" t="str">
        <f>'[15]bpwr.ss. 16153573  4 10 2024'!A1021</f>
        <v xml:space="preserve">Program number:      </v>
      </c>
      <c r="M12" t="str">
        <f>'[15]bpwr.ss. 16153573  4 10 2024'!B1021</f>
        <v xml:space="preserve">                                </v>
      </c>
      <c r="N12" s="264">
        <f>'[15]bpwr.ss. 16153573  4 10 2024'!C1021</f>
        <v>-8400</v>
      </c>
      <c r="O12" s="264">
        <f>'[15]bpwr.ss. 16153573  4 10 2024'!D1021</f>
        <v>-16075.4</v>
      </c>
      <c r="P12" s="264">
        <f>'[15]bpwr.ss. 16153573  4 10 2024'!E1021</f>
        <v>-14000</v>
      </c>
      <c r="Q12" s="264">
        <f>'[15]bpwr.ss. 16153573  4 10 2024'!F1021</f>
        <v>-21107.72</v>
      </c>
      <c r="R12" s="264">
        <f>'[15]bpwr.ss. 16153573  4 10 2024'!G1021</f>
        <v>-14000</v>
      </c>
      <c r="S12" s="264">
        <f>'[15]bpwr.ss. 16153573  4 10 2024'!H1021</f>
        <v>-9174.4</v>
      </c>
      <c r="T12">
        <f>'[15]bpwr.ss. 16153573  4 10 2024'!I1012</f>
        <v>0</v>
      </c>
      <c r="U12">
        <f>'[15]bpwr.ss. 16153573  4 10 2024'!J1012</f>
        <v>0</v>
      </c>
    </row>
    <row r="13" spans="1:22" ht="15.75" thickBot="1" x14ac:dyDescent="0.3">
      <c r="A13" s="309"/>
      <c r="B13" s="309" t="s">
        <v>1200</v>
      </c>
      <c r="C13" s="311">
        <f>C12+C8</f>
        <v>216228</v>
      </c>
      <c r="D13" s="311">
        <f t="shared" ref="D13:J13" si="4">D12+D8</f>
        <v>223904.4</v>
      </c>
      <c r="E13" s="311">
        <f t="shared" si="4"/>
        <v>221980</v>
      </c>
      <c r="F13" s="311">
        <f t="shared" si="4"/>
        <v>231732.86</v>
      </c>
      <c r="G13" s="311">
        <f t="shared" si="4"/>
        <v>247037.9</v>
      </c>
      <c r="H13" s="311">
        <f t="shared" si="4"/>
        <v>239377.50999999998</v>
      </c>
      <c r="I13" s="311">
        <f t="shared" si="4"/>
        <v>247037.9</v>
      </c>
      <c r="J13" s="311">
        <f t="shared" si="4"/>
        <v>247537.9</v>
      </c>
      <c r="K13" s="261"/>
      <c r="L13" t="str">
        <f>'[15]bpwr.ss. 16153573  4 10 2024'!A1022</f>
        <v xml:space="preserve">Department number:      </v>
      </c>
      <c r="M13" t="str">
        <f>'[15]bpwr.ss. 16153573  4 10 2024'!B1022</f>
        <v xml:space="preserve"> CABLE PEG REVENUE              </v>
      </c>
      <c r="N13" s="264">
        <f>'[15]bpwr.ss. 16153573  4 10 2024'!C1022</f>
        <v>-8400</v>
      </c>
      <c r="O13" s="264">
        <f>'[15]bpwr.ss. 16153573  4 10 2024'!D1022</f>
        <v>-16075.4</v>
      </c>
      <c r="P13" s="264">
        <f>'[15]bpwr.ss. 16153573  4 10 2024'!E1022</f>
        <v>-14000</v>
      </c>
      <c r="Q13" s="264">
        <f>'[15]bpwr.ss. 16153573  4 10 2024'!F1022</f>
        <v>-21107.72</v>
      </c>
      <c r="R13" s="264">
        <f>'[15]bpwr.ss. 16153573  4 10 2024'!G1022</f>
        <v>-14000</v>
      </c>
      <c r="S13" s="264">
        <f>'[15]bpwr.ss. 16153573  4 10 2024'!H1022</f>
        <v>-9174.4</v>
      </c>
      <c r="T13">
        <f>'[15]bpwr.ss. 16153573  4 10 2024'!I1013</f>
        <v>0</v>
      </c>
      <c r="U13">
        <f>'[15]bpwr.ss. 16153573  4 10 2024'!J1013</f>
        <v>0</v>
      </c>
    </row>
    <row r="14" spans="1:22" ht="15.75" thickTop="1" x14ac:dyDescent="0.25">
      <c r="A14" s="130" t="s">
        <v>34</v>
      </c>
      <c r="B14" s="330"/>
      <c r="C14" s="331"/>
      <c r="D14" s="331"/>
      <c r="E14" s="331"/>
      <c r="F14" s="331"/>
      <c r="G14" s="331"/>
      <c r="H14" s="331"/>
      <c r="I14" s="331"/>
      <c r="J14" s="331"/>
      <c r="K14" s="261"/>
      <c r="L14" t="str">
        <f>'[15]bpwr.ss. 16153573  4 10 2024'!A1023</f>
        <v xml:space="preserve">              </v>
      </c>
      <c r="M14" t="str">
        <f>'[15]bpwr.ss. 16153573  4 10 2024'!B1023</f>
        <v xml:space="preserve"> Revenue                        Subtotal - - - - - - </v>
      </c>
      <c r="N14" s="264">
        <f>'[15]bpwr.ss. 16153573  4 10 2024'!C1023</f>
        <v>-8400</v>
      </c>
      <c r="O14" s="264">
        <f>'[15]bpwr.ss. 16153573  4 10 2024'!D1023</f>
        <v>-16075.4</v>
      </c>
      <c r="P14" s="264">
        <f>'[15]bpwr.ss. 16153573  4 10 2024'!E1023</f>
        <v>-14000</v>
      </c>
      <c r="Q14" s="264">
        <f>'[15]bpwr.ss. 16153573  4 10 2024'!F1023</f>
        <v>-21107.72</v>
      </c>
      <c r="R14" s="264">
        <f>'[15]bpwr.ss. 16153573  4 10 2024'!G1023</f>
        <v>-14000</v>
      </c>
      <c r="S14" s="264">
        <f>'[15]bpwr.ss. 16153573  4 10 2024'!H1023</f>
        <v>-9174.4</v>
      </c>
      <c r="T14">
        <f>'[15]bpwr.ss. 16153573  4 10 2024'!I1014</f>
        <v>0</v>
      </c>
      <c r="U14">
        <f>'[15]bpwr.ss. 16153573  4 10 2024'!J1014</f>
        <v>0</v>
      </c>
    </row>
    <row r="15" spans="1:22" x14ac:dyDescent="0.25">
      <c r="A15" s="97" t="str">
        <f>L15</f>
        <v>214-00-00-55508</v>
      </c>
      <c r="B15" s="97" t="str">
        <f t="shared" ref="B15:D15" si="5">M15</f>
        <v xml:space="preserve"> OFFICE MACHINERY AND </v>
      </c>
      <c r="C15" s="119">
        <f t="shared" si="5"/>
        <v>22000</v>
      </c>
      <c r="D15" s="119">
        <f t="shared" si="5"/>
        <v>0</v>
      </c>
      <c r="E15" s="119">
        <v>0</v>
      </c>
      <c r="F15" s="119">
        <v>194.96</v>
      </c>
      <c r="G15" s="119">
        <v>15000</v>
      </c>
      <c r="H15" s="119">
        <v>6842.99</v>
      </c>
      <c r="I15" s="119">
        <v>15000</v>
      </c>
      <c r="J15" s="119">
        <v>15000</v>
      </c>
      <c r="K15" s="261"/>
      <c r="L15" t="str">
        <f>'[15]bpwr.ss. 16153573  4 10 2024'!A1024</f>
        <v>214-00-00-55508</v>
      </c>
      <c r="M15" t="str">
        <f>'[15]bpwr.ss. 16153573  4 10 2024'!B1024</f>
        <v xml:space="preserve"> OFFICE MACHINERY AND </v>
      </c>
      <c r="N15" s="264">
        <f>'[15]bpwr.ss. 16153573  4 10 2024'!C1024</f>
        <v>22000</v>
      </c>
      <c r="O15" s="264">
        <f>'[15]bpwr.ss. 16153573  4 10 2024'!D1024</f>
        <v>0</v>
      </c>
      <c r="P15" s="264">
        <f>'[15]bpwr.ss. 16153573  4 10 2024'!E1024</f>
        <v>0</v>
      </c>
      <c r="Q15" s="264">
        <f>'[15]bpwr.ss. 16153573  4 10 2024'!F1024</f>
        <v>0</v>
      </c>
      <c r="R15" s="264">
        <f>'[15]bpwr.ss. 16153573  4 10 2024'!G1024</f>
        <v>0</v>
      </c>
      <c r="S15" s="264">
        <f>'[15]bpwr.ss. 16153573  4 10 2024'!H1024</f>
        <v>0</v>
      </c>
      <c r="T15">
        <f>'[15]bpwr.ss. 16153573  4 10 2024'!I1015</f>
        <v>0</v>
      </c>
      <c r="U15">
        <f>'[15]bpwr.ss. 16153573  4 10 2024'!J1015</f>
        <v>0</v>
      </c>
    </row>
    <row r="16" spans="1:22" hidden="1" x14ac:dyDescent="0.25">
      <c r="A16" s="97" t="str">
        <f>L17</f>
        <v>214-00-00-66508</v>
      </c>
      <c r="B16" s="97" t="str">
        <f t="shared" ref="B16:H16" si="6">M17</f>
        <v xml:space="preserve"> OFFICE EQUIPMENT     </v>
      </c>
      <c r="C16" s="119">
        <f t="shared" si="6"/>
        <v>0</v>
      </c>
      <c r="D16" s="119">
        <f t="shared" si="6"/>
        <v>34676.589999999997</v>
      </c>
      <c r="E16" s="119">
        <v>0</v>
      </c>
      <c r="F16" s="119">
        <v>0</v>
      </c>
      <c r="G16" s="119">
        <f t="shared" si="6"/>
        <v>0</v>
      </c>
      <c r="H16" s="119">
        <f t="shared" si="6"/>
        <v>0</v>
      </c>
      <c r="I16" s="119">
        <v>0</v>
      </c>
      <c r="J16" s="119">
        <v>0</v>
      </c>
      <c r="K16" s="261"/>
      <c r="L16">
        <f>'[15]bpwr.ss. 16153573  4 10 2024'!A1025</f>
        <v>0</v>
      </c>
      <c r="M16" t="str">
        <f>'[15]bpwr.ss. 16153573  4 10 2024'!B1025</f>
        <v xml:space="preserve"> Subtotal object - 55 </v>
      </c>
      <c r="N16" s="264">
        <f>'[15]bpwr.ss. 16153573  4 10 2024'!C1025</f>
        <v>22000</v>
      </c>
      <c r="O16" s="264">
        <f>'[15]bpwr.ss. 16153573  4 10 2024'!D1025</f>
        <v>0</v>
      </c>
      <c r="P16" s="264">
        <f>'[15]bpwr.ss. 16153573  4 10 2024'!E1025</f>
        <v>0</v>
      </c>
      <c r="Q16" s="264">
        <f>'[15]bpwr.ss. 16153573  4 10 2024'!F1025</f>
        <v>0</v>
      </c>
      <c r="R16" s="264">
        <f>'[15]bpwr.ss. 16153573  4 10 2024'!G1025</f>
        <v>0</v>
      </c>
      <c r="S16" s="264">
        <f>'[15]bpwr.ss. 16153573  4 10 2024'!H1025</f>
        <v>0</v>
      </c>
      <c r="T16">
        <f>'[15]bpwr.ss. 16153573  4 10 2024'!I1016</f>
        <v>0</v>
      </c>
      <c r="U16">
        <f>'[15]bpwr.ss. 16153573  4 10 2024'!J1016</f>
        <v>0</v>
      </c>
    </row>
    <row r="17" spans="1:24" x14ac:dyDescent="0.25">
      <c r="A17" s="220"/>
      <c r="B17" s="220" t="s">
        <v>1338</v>
      </c>
      <c r="C17" s="216">
        <f>SUM(C15:C16)</f>
        <v>22000</v>
      </c>
      <c r="D17" s="216">
        <f t="shared" ref="D17:J17" si="7">SUM(D15:D16)</f>
        <v>34676.589999999997</v>
      </c>
      <c r="E17" s="216">
        <f t="shared" si="7"/>
        <v>0</v>
      </c>
      <c r="F17" s="216">
        <f t="shared" si="7"/>
        <v>194.96</v>
      </c>
      <c r="G17" s="216">
        <f t="shared" si="7"/>
        <v>15000</v>
      </c>
      <c r="H17" s="216">
        <f t="shared" si="7"/>
        <v>6842.99</v>
      </c>
      <c r="I17" s="216">
        <f t="shared" si="7"/>
        <v>15000</v>
      </c>
      <c r="J17" s="216">
        <f t="shared" si="7"/>
        <v>15000</v>
      </c>
      <c r="L17" t="str">
        <f>'[15]bpwr.ss. 16153573  4 10 2024'!A1026</f>
        <v>214-00-00-66508</v>
      </c>
      <c r="M17" t="str">
        <f>'[15]bpwr.ss. 16153573  4 10 2024'!B1026</f>
        <v xml:space="preserve"> OFFICE EQUIPMENT     </v>
      </c>
      <c r="N17" s="264">
        <f>'[15]bpwr.ss. 16153573  4 10 2024'!C1026</f>
        <v>0</v>
      </c>
      <c r="O17" s="264">
        <f>'[15]bpwr.ss. 16153573  4 10 2024'!D1026</f>
        <v>34676.589999999997</v>
      </c>
      <c r="P17" s="264">
        <f>'[15]bpwr.ss. 16153573  4 10 2024'!E1026</f>
        <v>4356</v>
      </c>
      <c r="Q17" s="264">
        <f>'[15]bpwr.ss. 16153573  4 10 2024'!F1026</f>
        <v>4355.93</v>
      </c>
      <c r="R17" s="264">
        <f>'[15]bpwr.ss. 16153573  4 10 2024'!G1026</f>
        <v>0</v>
      </c>
      <c r="S17" s="264">
        <f>'[15]bpwr.ss. 16153573  4 10 2024'!H1026</f>
        <v>0</v>
      </c>
      <c r="T17">
        <f>'[15]bpwr.ss. 16153573  4 10 2024'!I1017</f>
        <v>0</v>
      </c>
      <c r="U17">
        <f>'[15]bpwr.ss. 16153573  4 10 2024'!J1017</f>
        <v>0</v>
      </c>
    </row>
    <row r="18" spans="1:24" ht="15.75" thickBot="1" x14ac:dyDescent="0.3">
      <c r="A18" s="309"/>
      <c r="B18" s="309" t="s">
        <v>1247</v>
      </c>
      <c r="C18" s="311">
        <f t="shared" ref="C18:J18" si="8">SUM(C15:C17)/2</f>
        <v>22000</v>
      </c>
      <c r="D18" s="311">
        <f t="shared" si="8"/>
        <v>34676.589999999997</v>
      </c>
      <c r="E18" s="311">
        <f t="shared" si="8"/>
        <v>0</v>
      </c>
      <c r="F18" s="311">
        <f t="shared" si="8"/>
        <v>194.96</v>
      </c>
      <c r="G18" s="311">
        <f t="shared" si="8"/>
        <v>15000</v>
      </c>
      <c r="H18" s="311">
        <f t="shared" si="8"/>
        <v>6842.99</v>
      </c>
      <c r="I18" s="311">
        <f t="shared" si="8"/>
        <v>15000</v>
      </c>
      <c r="J18" s="311">
        <f t="shared" si="8"/>
        <v>15000</v>
      </c>
      <c r="L18">
        <f>'[15]bpwr.ss. 16153573  4 10 2024'!A1027</f>
        <v>0</v>
      </c>
      <c r="M18" t="str">
        <f>'[15]bpwr.ss. 16153573  4 10 2024'!B1027</f>
        <v xml:space="preserve"> Subtotal object - 65 </v>
      </c>
      <c r="N18" s="264">
        <f>'[15]bpwr.ss. 16153573  4 10 2024'!C1027</f>
        <v>0</v>
      </c>
      <c r="O18" s="264">
        <f>'[15]bpwr.ss. 16153573  4 10 2024'!D1027</f>
        <v>34676.589999999997</v>
      </c>
      <c r="P18" s="264">
        <f>'[15]bpwr.ss. 16153573  4 10 2024'!E1027</f>
        <v>4356</v>
      </c>
      <c r="Q18" s="264">
        <f>'[15]bpwr.ss. 16153573  4 10 2024'!F1027</f>
        <v>4355.93</v>
      </c>
      <c r="R18" s="264">
        <f>'[15]bpwr.ss. 16153573  4 10 2024'!G1027</f>
        <v>0</v>
      </c>
      <c r="S18" s="264">
        <f>'[15]bpwr.ss. 16153573  4 10 2024'!H1027</f>
        <v>0</v>
      </c>
      <c r="T18">
        <f>'[15]bpwr.ss. 16153573  4 10 2024'!I1018</f>
        <v>0</v>
      </c>
      <c r="U18">
        <f>'[15]bpwr.ss. 16153573  4 10 2024'!J1018</f>
        <v>0</v>
      </c>
    </row>
    <row r="19" spans="1:24" ht="15.75" thickTop="1" x14ac:dyDescent="0.25">
      <c r="A19" s="97"/>
      <c r="B19" s="97"/>
      <c r="C19" s="119"/>
      <c r="D19" s="119"/>
      <c r="E19" s="119"/>
      <c r="F19" s="119"/>
      <c r="G19" s="119"/>
      <c r="H19" s="119"/>
      <c r="I19" s="119"/>
      <c r="J19" s="119"/>
      <c r="L19" t="str">
        <f>'[15]bpwr.ss. 16153573  4 10 2024'!A1028</f>
        <v xml:space="preserve">Program number:   10 </v>
      </c>
      <c r="M19" t="str">
        <f>'[15]bpwr.ss. 16153573  4 10 2024'!B1028</f>
        <v xml:space="preserve"> ADMINISTRATION                 </v>
      </c>
      <c r="N19" s="264">
        <f>'[15]bpwr.ss. 16153573  4 10 2024'!C1028</f>
        <v>22000</v>
      </c>
      <c r="O19" s="264">
        <f>'[15]bpwr.ss. 16153573  4 10 2024'!D1028</f>
        <v>34676.589999999997</v>
      </c>
      <c r="P19" s="264">
        <f>'[15]bpwr.ss. 16153573  4 10 2024'!E1028</f>
        <v>4356</v>
      </c>
      <c r="Q19" s="264">
        <f>'[15]bpwr.ss. 16153573  4 10 2024'!F1028</f>
        <v>4355.93</v>
      </c>
      <c r="R19" s="264">
        <f>'[15]bpwr.ss. 16153573  4 10 2024'!G1028</f>
        <v>0</v>
      </c>
      <c r="S19" s="264">
        <f>'[15]bpwr.ss. 16153573  4 10 2024'!H1028</f>
        <v>0</v>
      </c>
      <c r="T19">
        <f>'[15]bpwr.ss. 16153573  4 10 2024'!I1019</f>
        <v>0</v>
      </c>
      <c r="U19">
        <f>'[15]bpwr.ss. 16153573  4 10 2024'!J1019</f>
        <v>0</v>
      </c>
    </row>
    <row r="20" spans="1:24" x14ac:dyDescent="0.25">
      <c r="A20" s="97"/>
      <c r="B20" s="97" t="s">
        <v>546</v>
      </c>
      <c r="C20" s="119">
        <f t="shared" ref="C20:J20" si="9">C13-C18</f>
        <v>194228</v>
      </c>
      <c r="D20" s="119">
        <f>D13-D18-1</f>
        <v>189226.81</v>
      </c>
      <c r="E20" s="119">
        <f t="shared" si="9"/>
        <v>221980</v>
      </c>
      <c r="F20" s="119">
        <f>F13-F18</f>
        <v>231537.9</v>
      </c>
      <c r="G20" s="119">
        <f t="shared" si="9"/>
        <v>232037.9</v>
      </c>
      <c r="H20" s="119">
        <f t="shared" si="9"/>
        <v>232534.52</v>
      </c>
      <c r="I20" s="119">
        <f t="shared" si="9"/>
        <v>232037.9</v>
      </c>
      <c r="J20" s="119">
        <f t="shared" si="9"/>
        <v>232537.9</v>
      </c>
      <c r="L20" t="str">
        <f>'[15]bpwr.ss. 16153573  4 10 2024'!A1029</f>
        <v xml:space="preserve">Department number:   10 </v>
      </c>
      <c r="M20" t="str">
        <f>'[15]bpwr.ss. 16153573  4 10 2024'!B1029</f>
        <v xml:space="preserve"> ADMINISTRATION                 </v>
      </c>
      <c r="N20" s="264">
        <f>'[15]bpwr.ss. 16153573  4 10 2024'!C1029</f>
        <v>22000</v>
      </c>
      <c r="O20" s="264">
        <f>'[15]bpwr.ss. 16153573  4 10 2024'!D1029</f>
        <v>34676.589999999997</v>
      </c>
      <c r="P20" s="264">
        <f>'[15]bpwr.ss. 16153573  4 10 2024'!E1029</f>
        <v>4356</v>
      </c>
      <c r="Q20" s="264">
        <f>'[15]bpwr.ss. 16153573  4 10 2024'!F1029</f>
        <v>4355.93</v>
      </c>
      <c r="R20" s="264">
        <f>'[15]bpwr.ss. 16153573  4 10 2024'!G1029</f>
        <v>0</v>
      </c>
      <c r="S20" s="264">
        <f>'[15]bpwr.ss. 16153573  4 10 2024'!H1029</f>
        <v>0</v>
      </c>
      <c r="T20">
        <f>'[15]bpwr.ss. 16153573  4 10 2024'!I1020</f>
        <v>0</v>
      </c>
      <c r="U20">
        <f>'[15]bpwr.ss. 16153573  4 10 2024'!J1020</f>
        <v>0</v>
      </c>
    </row>
    <row r="21" spans="1:24" x14ac:dyDescent="0.25">
      <c r="A21" s="97"/>
      <c r="B21" s="97"/>
      <c r="C21" s="119"/>
      <c r="D21" s="119"/>
      <c r="E21" s="119"/>
      <c r="F21" s="119"/>
      <c r="G21" s="119"/>
      <c r="H21" s="119"/>
      <c r="I21" s="119"/>
      <c r="J21" s="119"/>
      <c r="L21" t="str">
        <f>'[15]bpwr.ss. 16153573  4 10 2024'!A1030</f>
        <v xml:space="preserve">              </v>
      </c>
      <c r="M21" t="str">
        <f>'[15]bpwr.ss. 16153573  4 10 2024'!B1030</f>
        <v xml:space="preserve"> Expenditure                    Subtotal - - - - - - </v>
      </c>
      <c r="N21" s="264">
        <f>'[15]bpwr.ss. 16153573  4 10 2024'!C1030</f>
        <v>22000</v>
      </c>
      <c r="O21" s="264">
        <f>'[15]bpwr.ss. 16153573  4 10 2024'!D1030</f>
        <v>34676.589999999997</v>
      </c>
      <c r="P21" s="264">
        <f>'[15]bpwr.ss. 16153573  4 10 2024'!E1030</f>
        <v>4356</v>
      </c>
      <c r="Q21" s="264">
        <f>'[15]bpwr.ss. 16153573  4 10 2024'!F1030</f>
        <v>4355.93</v>
      </c>
      <c r="R21" s="264">
        <f>'[15]bpwr.ss. 16153573  4 10 2024'!G1030</f>
        <v>0</v>
      </c>
      <c r="S21" s="264">
        <f>'[15]bpwr.ss. 16153573  4 10 2024'!H1030</f>
        <v>0</v>
      </c>
      <c r="T21">
        <f>'[15]bpwr.ss. 16153573  4 10 2024'!I1021</f>
        <v>0</v>
      </c>
      <c r="U21">
        <f>'[15]bpwr.ss. 16153573  4 10 2024'!J1021</f>
        <v>0</v>
      </c>
      <c r="X21" s="59"/>
    </row>
    <row r="22" spans="1:24" x14ac:dyDescent="0.25">
      <c r="A22" s="97"/>
      <c r="B22" s="97" t="s">
        <v>1297</v>
      </c>
      <c r="C22" s="119">
        <f t="shared" ref="C22:J22" si="10">C12-C18</f>
        <v>-13600</v>
      </c>
      <c r="D22" s="119">
        <f>D12-D18-1</f>
        <v>-18601.189999999995</v>
      </c>
      <c r="E22" s="119">
        <f t="shared" si="10"/>
        <v>16000</v>
      </c>
      <c r="F22" s="119">
        <f>F12-F18</f>
        <v>25557.9</v>
      </c>
      <c r="G22" s="119">
        <f t="shared" si="10"/>
        <v>500</v>
      </c>
      <c r="H22" s="119">
        <f t="shared" si="10"/>
        <v>996.61999999999989</v>
      </c>
      <c r="I22" s="119">
        <f t="shared" si="10"/>
        <v>500</v>
      </c>
      <c r="J22" s="119">
        <f t="shared" si="10"/>
        <v>500</v>
      </c>
      <c r="L22" t="str">
        <f>'[15]bpwr.ss. 16153573  4 10 2024'!A1031</f>
        <v xml:space="preserve">Fund number:   26 </v>
      </c>
      <c r="M22" t="str">
        <f>'[15]bpwr.ss. 16153573  4 10 2024'!B1031</f>
        <v xml:space="preserve"> CABLE PEG FEE FUND             </v>
      </c>
      <c r="N22" s="264">
        <f>'[15]bpwr.ss. 16153573  4 10 2024'!C1031</f>
        <v>13600</v>
      </c>
      <c r="O22" s="264">
        <f>'[15]bpwr.ss. 16153573  4 10 2024'!D1031</f>
        <v>18601.189999999999</v>
      </c>
      <c r="P22" s="264">
        <f>'[15]bpwr.ss. 16153573  4 10 2024'!E1031</f>
        <v>-9644</v>
      </c>
      <c r="Q22" s="264">
        <f>'[15]bpwr.ss. 16153573  4 10 2024'!F1031</f>
        <v>-16751.79</v>
      </c>
      <c r="R22" s="264">
        <f>'[15]bpwr.ss. 16153573  4 10 2024'!G1031</f>
        <v>-14000</v>
      </c>
      <c r="S22" s="264">
        <f>'[15]bpwr.ss. 16153573  4 10 2024'!H1031</f>
        <v>-9174.4</v>
      </c>
      <c r="T22">
        <f>'[15]bpwr.ss. 16153573  4 10 2024'!I1022</f>
        <v>0</v>
      </c>
      <c r="U22">
        <f>'[15]bpwr.ss. 16153573  4 10 2024'!J1022</f>
        <v>0</v>
      </c>
    </row>
    <row r="23" spans="1:24" x14ac:dyDescent="0.25">
      <c r="A23" s="97"/>
      <c r="B23" s="97"/>
      <c r="C23" s="119"/>
      <c r="D23" s="119"/>
      <c r="E23" s="119"/>
      <c r="F23" s="119"/>
      <c r="G23" s="119"/>
      <c r="H23" s="119"/>
      <c r="I23" s="119"/>
      <c r="J23" s="119"/>
      <c r="N23" s="264"/>
      <c r="O23" s="264"/>
      <c r="P23" s="264"/>
      <c r="Q23" s="264"/>
      <c r="R23" s="264"/>
      <c r="S23" s="264"/>
    </row>
    <row r="24" spans="1:24" x14ac:dyDescent="0.25">
      <c r="A24" s="97"/>
      <c r="B24" s="97"/>
      <c r="C24" s="119"/>
      <c r="D24" s="119"/>
      <c r="E24" s="119"/>
      <c r="F24" s="119"/>
      <c r="G24" s="119"/>
      <c r="H24" s="119"/>
      <c r="I24" s="119"/>
      <c r="J24" s="119"/>
    </row>
    <row r="25" spans="1:24" x14ac:dyDescent="0.25">
      <c r="A25" s="97"/>
      <c r="B25" s="97" t="s">
        <v>1339</v>
      </c>
      <c r="C25" s="119"/>
      <c r="D25" s="119"/>
      <c r="E25" s="119"/>
      <c r="F25" s="119"/>
      <c r="G25" s="119"/>
      <c r="H25" s="119"/>
      <c r="I25" s="119"/>
      <c r="J25" s="119"/>
    </row>
    <row r="26" spans="1:24" x14ac:dyDescent="0.25">
      <c r="A26" s="97"/>
      <c r="B26" s="97" t="s">
        <v>1340</v>
      </c>
      <c r="C26" s="119"/>
      <c r="D26" s="119"/>
      <c r="E26" s="119"/>
      <c r="F26" s="119"/>
      <c r="G26" s="119"/>
      <c r="H26" s="119"/>
      <c r="I26" s="119"/>
      <c r="J26" s="119"/>
    </row>
    <row r="27" spans="1:24" x14ac:dyDescent="0.25">
      <c r="A27" s="97"/>
      <c r="B27" s="97" t="s">
        <v>1341</v>
      </c>
      <c r="C27" s="119"/>
      <c r="D27" s="119"/>
      <c r="E27" s="119"/>
      <c r="F27" s="119"/>
      <c r="G27" s="119"/>
      <c r="H27" s="119"/>
      <c r="I27" s="119"/>
      <c r="J27" s="119"/>
    </row>
    <row r="28" spans="1:24" x14ac:dyDescent="0.25">
      <c r="A28" s="97"/>
      <c r="B28" s="97"/>
      <c r="C28" s="119"/>
      <c r="D28" s="119"/>
      <c r="E28" s="119"/>
      <c r="F28" s="119"/>
      <c r="G28" s="119"/>
      <c r="H28" s="119"/>
      <c r="I28" s="119"/>
      <c r="J28" s="119"/>
    </row>
    <row r="29" spans="1:24" x14ac:dyDescent="0.25">
      <c r="A29" s="97"/>
      <c r="B29" s="97"/>
      <c r="C29" s="119"/>
      <c r="D29" s="119"/>
      <c r="E29" s="119"/>
      <c r="F29" s="119"/>
      <c r="G29" s="119"/>
      <c r="H29" s="119"/>
      <c r="I29" s="119"/>
      <c r="J29" s="119"/>
    </row>
    <row r="30" spans="1:24" x14ac:dyDescent="0.25">
      <c r="A30" s="97"/>
      <c r="B30" s="97"/>
      <c r="C30" s="119"/>
      <c r="D30" s="119"/>
      <c r="E30" s="119"/>
      <c r="F30" s="119"/>
      <c r="G30" s="119"/>
      <c r="H30" s="119"/>
      <c r="I30" s="119"/>
      <c r="J30" s="119"/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F8F2F-0789-4CDF-B9F2-7248CC7F0F88}">
  <dimension ref="A1:U36"/>
  <sheetViews>
    <sheetView workbookViewId="0">
      <selection activeCell="AJ32" sqref="AJ32"/>
    </sheetView>
  </sheetViews>
  <sheetFormatPr defaultRowHeight="15" x14ac:dyDescent="0.25"/>
  <cols>
    <col min="1" max="1" width="13.140625" customWidth="1"/>
    <col min="2" max="2" width="26.5703125" customWidth="1"/>
    <col min="3" max="4" width="10.7109375" style="59" hidden="1" customWidth="1"/>
    <col min="5" max="7" width="10.7109375" style="59" bestFit="1" customWidth="1"/>
    <col min="8" max="8" width="12.7109375" style="59" bestFit="1" customWidth="1"/>
    <col min="9" max="9" width="10.28515625" style="59" bestFit="1" customWidth="1"/>
    <col min="10" max="10" width="11.42578125" style="59" bestFit="1" customWidth="1"/>
    <col min="11" max="11" width="0" hidden="1" customWidth="1"/>
    <col min="12" max="12" width="28.7109375" hidden="1" customWidth="1"/>
    <col min="13" max="13" width="31.140625" hidden="1" customWidth="1"/>
    <col min="14" max="14" width="10.140625" hidden="1" customWidth="1"/>
    <col min="15" max="15" width="11.7109375" hidden="1" customWidth="1"/>
    <col min="16" max="16" width="10.140625" hidden="1" customWidth="1"/>
    <col min="17" max="17" width="11.7109375" hidden="1" customWidth="1"/>
    <col min="18" max="18" width="10.140625" hidden="1" customWidth="1"/>
    <col min="19" max="19" width="12.7109375" hidden="1" customWidth="1"/>
    <col min="20" max="20" width="10.140625" hidden="1" customWidth="1"/>
    <col min="21" max="21" width="11.42578125" hidden="1" customWidth="1"/>
    <col min="22" max="32" width="0" hidden="1" customWidth="1"/>
  </cols>
  <sheetData>
    <row r="1" spans="1:21" x14ac:dyDescent="0.25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261"/>
    </row>
    <row r="2" spans="1:21" x14ac:dyDescent="0.25">
      <c r="A2" s="171" t="str">
        <f>[5]Sheet1!$A$2</f>
        <v>BUDGET 2025-2026</v>
      </c>
      <c r="B2" s="171"/>
      <c r="C2" s="171"/>
      <c r="D2" s="171"/>
      <c r="E2" s="171"/>
      <c r="F2" s="171"/>
      <c r="G2" s="171"/>
      <c r="H2" s="171"/>
      <c r="I2" s="171"/>
      <c r="J2" s="171"/>
      <c r="K2" s="261"/>
    </row>
    <row r="3" spans="1:21" x14ac:dyDescent="0.25">
      <c r="A3" s="171" t="s">
        <v>1342</v>
      </c>
      <c r="B3" s="171"/>
      <c r="C3" s="171"/>
      <c r="D3" s="171"/>
      <c r="E3" s="171"/>
      <c r="F3" s="171"/>
      <c r="G3" s="171"/>
      <c r="H3" s="171"/>
      <c r="I3" s="171"/>
      <c r="J3" s="171"/>
      <c r="K3" s="261"/>
    </row>
    <row r="4" spans="1:21" x14ac:dyDescent="0.25">
      <c r="A4" s="95"/>
      <c r="B4" s="95"/>
      <c r="C4" s="197"/>
      <c r="D4" s="197"/>
      <c r="E4" s="197"/>
      <c r="F4" s="197"/>
      <c r="G4" s="197"/>
      <c r="H4" s="197"/>
      <c r="I4" s="197"/>
      <c r="J4" s="197"/>
      <c r="K4" s="261"/>
    </row>
    <row r="5" spans="1:21" x14ac:dyDescent="0.25">
      <c r="A5" s="215" t="s">
        <v>2</v>
      </c>
      <c r="B5" s="215" t="s">
        <v>3</v>
      </c>
      <c r="C5" s="236" t="str">
        <f>[5]Sheet1!D2</f>
        <v>2022-23</v>
      </c>
      <c r="D5" s="236" t="str">
        <f>[5]Sheet1!E2</f>
        <v>2022-23</v>
      </c>
      <c r="E5" s="236" t="str">
        <f>[5]Sheet1!F2</f>
        <v>2023-24</v>
      </c>
      <c r="F5" s="236" t="str">
        <f>[5]Sheet1!G2</f>
        <v>2023-24</v>
      </c>
      <c r="G5" s="236" t="str">
        <f>[5]Sheet1!H2</f>
        <v>2024-25</v>
      </c>
      <c r="H5" s="236" t="str">
        <f>[5]Sheet1!I2</f>
        <v>2024-25</v>
      </c>
      <c r="I5" s="236" t="str">
        <f>[5]Sheet1!J2</f>
        <v>2024-25</v>
      </c>
      <c r="J5" s="236" t="str">
        <f>[5]Sheet1!K2</f>
        <v>2025-26</v>
      </c>
      <c r="K5" s="261"/>
      <c r="L5" s="94" t="s">
        <v>1195</v>
      </c>
      <c r="M5" s="94" t="s">
        <v>1196</v>
      </c>
      <c r="N5" s="137" t="str">
        <f>[5]Sheet1!D2</f>
        <v>2022-23</v>
      </c>
      <c r="O5" s="137" t="str">
        <f>[5]Sheet1!E2</f>
        <v>2022-23</v>
      </c>
      <c r="P5" s="137" t="str">
        <f>[5]Sheet1!F2</f>
        <v>2023-24</v>
      </c>
      <c r="Q5" s="137" t="str">
        <f>[5]Sheet1!G2</f>
        <v>2023-24</v>
      </c>
      <c r="R5" s="137" t="str">
        <f>[5]Sheet1!H2</f>
        <v>2024-25</v>
      </c>
      <c r="S5" s="137" t="str">
        <f>[5]Sheet1!I2</f>
        <v>2024-25</v>
      </c>
      <c r="T5" s="137" t="str">
        <f>[5]Sheet1!J2</f>
        <v>2024-25</v>
      </c>
      <c r="U5" s="137" t="str">
        <f>[5]Sheet1!K2</f>
        <v>2025-26</v>
      </c>
    </row>
    <row r="6" spans="1:21" x14ac:dyDescent="0.25">
      <c r="A6" s="215" t="s">
        <v>4</v>
      </c>
      <c r="B6" s="215"/>
      <c r="C6" s="236" t="str">
        <f>[5]Sheet1!D3</f>
        <v>REVISED</v>
      </c>
      <c r="D6" s="236" t="str">
        <f>[5]Sheet1!E3</f>
        <v>ACTUAL</v>
      </c>
      <c r="E6" s="236" t="str">
        <f>[5]Sheet1!F3</f>
        <v>REVISED</v>
      </c>
      <c r="F6" s="236" t="str">
        <f>[5]Sheet1!G3</f>
        <v>ACTUAL</v>
      </c>
      <c r="G6" s="236" t="str">
        <f>[5]Sheet1!H3</f>
        <v>ADOPTED</v>
      </c>
      <c r="H6" s="236" t="str">
        <f>[5]Sheet1!I3</f>
        <v>ACTUAL</v>
      </c>
      <c r="I6" s="236" t="str">
        <f>[5]Sheet1!J3</f>
        <v xml:space="preserve"> REVISED </v>
      </c>
      <c r="J6" s="236" t="str">
        <f>[5]Sheet1!K3</f>
        <v>PROPOSED</v>
      </c>
      <c r="K6" s="261"/>
      <c r="L6" s="94" t="s">
        <v>5</v>
      </c>
      <c r="M6" s="94"/>
      <c r="N6" s="137" t="str">
        <f>[5]Sheet1!D3</f>
        <v>REVISED</v>
      </c>
      <c r="O6" s="137" t="str">
        <f>[5]Sheet1!E3</f>
        <v>ACTUAL</v>
      </c>
      <c r="P6" s="137" t="str">
        <f>[5]Sheet1!F3</f>
        <v>REVISED</v>
      </c>
      <c r="Q6" s="137" t="str">
        <f>[5]Sheet1!G3</f>
        <v>ACTUAL</v>
      </c>
      <c r="R6" s="137" t="str">
        <f>[5]Sheet1!H3</f>
        <v>ADOPTED</v>
      </c>
      <c r="S6" s="137" t="str">
        <f>[5]Sheet1!I3</f>
        <v>ACTUAL</v>
      </c>
      <c r="T6" s="137" t="str">
        <f>[5]Sheet1!J3</f>
        <v xml:space="preserve"> REVISED </v>
      </c>
      <c r="U6" s="137" t="str">
        <f>[5]Sheet1!K3</f>
        <v>PROPOSED</v>
      </c>
    </row>
    <row r="7" spans="1:21" ht="15.75" thickBot="1" x14ac:dyDescent="0.3">
      <c r="A7" s="215" t="s">
        <v>5</v>
      </c>
      <c r="B7" s="215"/>
      <c r="C7" s="236" t="str">
        <f>[5]Sheet1!D4</f>
        <v xml:space="preserve"> BUDGET</v>
      </c>
      <c r="D7" s="236"/>
      <c r="E7" s="236" t="str">
        <f>[5]Sheet1!F4</f>
        <v xml:space="preserve"> BUDGET</v>
      </c>
      <c r="F7" s="236"/>
      <c r="G7" s="236" t="str">
        <f>[5]Sheet1!H4</f>
        <v xml:space="preserve"> BUDGET</v>
      </c>
      <c r="H7" s="236" t="str">
        <f>[5]Sheet1!I4</f>
        <v>SIX MONTHS</v>
      </c>
      <c r="I7" s="236" t="str">
        <f>[5]Sheet1!J4</f>
        <v xml:space="preserve"> BUDGET</v>
      </c>
      <c r="J7" s="236" t="str">
        <f>[5]Sheet1!K4</f>
        <v xml:space="preserve"> BUDGET</v>
      </c>
      <c r="K7" s="319"/>
      <c r="L7" s="314" t="s">
        <v>5</v>
      </c>
      <c r="M7" s="314"/>
      <c r="N7" s="315" t="str">
        <f>[5]Sheet1!D4</f>
        <v xml:space="preserve"> BUDGET</v>
      </c>
      <c r="O7" s="315"/>
      <c r="P7" s="315" t="str">
        <f>[5]Sheet1!F4</f>
        <v xml:space="preserve"> BUDGET</v>
      </c>
      <c r="Q7" s="315"/>
      <c r="R7" s="315" t="str">
        <f>[5]Sheet1!H4</f>
        <v xml:space="preserve"> BUDGET</v>
      </c>
      <c r="S7" s="315" t="str">
        <f>[5]Sheet1!I4</f>
        <v>SIX MONTHS</v>
      </c>
      <c r="T7" s="315" t="str">
        <f>[5]Sheet1!J4</f>
        <v xml:space="preserve"> BUDGET</v>
      </c>
      <c r="U7" s="315" t="str">
        <f>[5]Sheet1!K4</f>
        <v xml:space="preserve"> BUDGET</v>
      </c>
    </row>
    <row r="8" spans="1:21" ht="15.75" thickTop="1" x14ac:dyDescent="0.25">
      <c r="A8" s="332"/>
      <c r="B8" s="333" t="s">
        <v>834</v>
      </c>
      <c r="C8" s="334">
        <f>D8</f>
        <v>1685620</v>
      </c>
      <c r="D8" s="334">
        <v>1685620</v>
      </c>
      <c r="E8" s="334">
        <v>1813626</v>
      </c>
      <c r="F8" s="334">
        <f>E8</f>
        <v>1813626</v>
      </c>
      <c r="G8" s="334">
        <f>F21</f>
        <v>1908468.29</v>
      </c>
      <c r="H8" s="334">
        <f>F21</f>
        <v>1908468.29</v>
      </c>
      <c r="I8" s="334">
        <f>H8</f>
        <v>1908468.29</v>
      </c>
      <c r="J8" s="334">
        <f>I21</f>
        <v>1960968.29</v>
      </c>
      <c r="K8" s="261"/>
      <c r="L8" t="str">
        <f>'[15]bpwr.ss. 16153573  4 10 2024'!A2019</f>
        <v>801-00-00-40690</v>
      </c>
      <c r="M8" t="str">
        <f>'[15]bpwr.ss. 16153573  4 10 2024'!B2019</f>
        <v xml:space="preserve"> LOT SALES AND NOTARY </v>
      </c>
      <c r="N8" s="264">
        <f>'[15]bpwr.ss. 16153573  4 10 2024'!C2019</f>
        <v>-35000</v>
      </c>
      <c r="O8" s="264">
        <f>'[15]bpwr.ss. 16153573  4 10 2024'!D2019</f>
        <v>-50756.18</v>
      </c>
      <c r="P8" s="264">
        <f>'[15]bpwr.ss. 16153573  4 10 2024'!E2019</f>
        <v>-35000</v>
      </c>
      <c r="Q8" s="264">
        <f>'[15]bpwr.ss. 16153573  4 10 2024'!F2019</f>
        <v>-49655.56</v>
      </c>
      <c r="R8" s="264">
        <f>'[15]bpwr.ss. 16153573  4 10 2024'!G2019</f>
        <v>-35000</v>
      </c>
      <c r="S8" s="264">
        <f>'[15]bpwr.ss. 16153573  4 10 2024'!H2019</f>
        <v>-13567.43</v>
      </c>
      <c r="T8" s="264"/>
      <c r="U8" s="264"/>
    </row>
    <row r="9" spans="1:21" x14ac:dyDescent="0.25">
      <c r="A9" s="299" t="s">
        <v>40</v>
      </c>
      <c r="B9" s="199"/>
      <c r="C9" s="265"/>
      <c r="D9" s="265"/>
      <c r="E9" s="119"/>
      <c r="F9" s="119"/>
      <c r="G9" s="119"/>
      <c r="H9" s="119"/>
      <c r="I9" s="119"/>
      <c r="J9" s="119"/>
      <c r="K9" s="261"/>
      <c r="L9">
        <f>'[15]bpwr.ss. 16153573  4 10 2024'!A2020</f>
        <v>0</v>
      </c>
      <c r="M9" t="str">
        <f>'[15]bpwr.ss. 16153573  4 10 2024'!B2020</f>
        <v xml:space="preserve"> Subtotal object - 44 </v>
      </c>
      <c r="N9" s="264">
        <f>'[15]bpwr.ss. 16153573  4 10 2024'!C2020</f>
        <v>-35000</v>
      </c>
      <c r="O9" s="264">
        <f>'[15]bpwr.ss. 16153573  4 10 2024'!D2020</f>
        <v>-50756.18</v>
      </c>
      <c r="P9" s="264">
        <f>'[15]bpwr.ss. 16153573  4 10 2024'!E2020</f>
        <v>-35000</v>
      </c>
      <c r="Q9" s="264">
        <f>'[15]bpwr.ss. 16153573  4 10 2024'!F2020</f>
        <v>-49655.56</v>
      </c>
      <c r="R9" s="264">
        <f>'[15]bpwr.ss. 16153573  4 10 2024'!G2020</f>
        <v>-35000</v>
      </c>
      <c r="S9" s="264">
        <f>'[15]bpwr.ss. 16153573  4 10 2024'!H2020</f>
        <v>-13567.43</v>
      </c>
      <c r="T9" s="264">
        <f>'[15]bpwr.ss. 16153573  4 10 2024'!I2001</f>
        <v>0</v>
      </c>
      <c r="U9" s="264">
        <f>'[15]bpwr.ss. 16153573  4 10 2024'!J2001</f>
        <v>0</v>
      </c>
    </row>
    <row r="10" spans="1:21" x14ac:dyDescent="0.25">
      <c r="A10" s="97" t="str">
        <f>L8</f>
        <v>801-00-00-40690</v>
      </c>
      <c r="B10" s="97" t="str">
        <f>M8</f>
        <v xml:space="preserve"> LOT SALES AND NOTARY </v>
      </c>
      <c r="C10" s="119">
        <f t="shared" ref="C10:D10" si="0">-N8</f>
        <v>35000</v>
      </c>
      <c r="D10" s="119">
        <f t="shared" si="0"/>
        <v>50756.18</v>
      </c>
      <c r="E10" s="119">
        <v>28000</v>
      </c>
      <c r="F10" s="119">
        <v>41141.21</v>
      </c>
      <c r="G10" s="119">
        <f t="shared" ref="G10" si="1">-R8</f>
        <v>35000</v>
      </c>
      <c r="H10" s="119">
        <v>10912.27</v>
      </c>
      <c r="I10" s="119">
        <v>35000</v>
      </c>
      <c r="J10" s="119">
        <v>35000</v>
      </c>
      <c r="K10" s="261"/>
      <c r="L10" t="str">
        <f>'[15]bpwr.ss. 16153573  4 10 2024'!A2021</f>
        <v>801-00-00-40701</v>
      </c>
      <c r="M10" t="str">
        <f>'[15]bpwr.ss. 16153573  4 10 2024'!B2021</f>
        <v xml:space="preserve"> CASH OVER/SHORT      </v>
      </c>
      <c r="N10" s="264">
        <f>'[15]bpwr.ss. 16153573  4 10 2024'!C2021</f>
        <v>0</v>
      </c>
      <c r="O10" s="264">
        <f>'[15]bpwr.ss. 16153573  4 10 2024'!D2021</f>
        <v>0</v>
      </c>
      <c r="P10" s="264">
        <f>'[15]bpwr.ss. 16153573  4 10 2024'!E2021</f>
        <v>0</v>
      </c>
      <c r="Q10" s="264">
        <f>'[15]bpwr.ss. 16153573  4 10 2024'!F2021</f>
        <v>0</v>
      </c>
      <c r="R10" s="264">
        <f>'[15]bpwr.ss. 16153573  4 10 2024'!G2021</f>
        <v>0</v>
      </c>
      <c r="S10" s="264">
        <f>'[15]bpwr.ss. 16153573  4 10 2024'!H2021</f>
        <v>-6.45</v>
      </c>
      <c r="T10" s="264">
        <f>'[15]bpwr.ss. 16153573  4 10 2024'!I2002</f>
        <v>0</v>
      </c>
      <c r="U10" s="264">
        <f>'[15]bpwr.ss. 16153573  4 10 2024'!J2002</f>
        <v>0</v>
      </c>
    </row>
    <row r="11" spans="1:21" hidden="1" x14ac:dyDescent="0.25">
      <c r="A11" s="97" t="str">
        <f>L10</f>
        <v>801-00-00-40701</v>
      </c>
      <c r="B11" s="97" t="str">
        <f>M10</f>
        <v xml:space="preserve"> CASH OVER/SHORT      </v>
      </c>
      <c r="C11" s="119">
        <f>-N10</f>
        <v>0</v>
      </c>
      <c r="D11" s="119">
        <f t="shared" ref="D11:G11" si="2">-O10</f>
        <v>0</v>
      </c>
      <c r="E11" s="119">
        <f t="shared" si="2"/>
        <v>0</v>
      </c>
      <c r="F11" s="119">
        <v>6.45</v>
      </c>
      <c r="G11" s="119">
        <f t="shared" si="2"/>
        <v>0</v>
      </c>
      <c r="H11" s="119">
        <v>0</v>
      </c>
      <c r="I11" s="119">
        <v>0</v>
      </c>
      <c r="J11" s="119">
        <v>0</v>
      </c>
      <c r="K11" s="261"/>
      <c r="L11">
        <f>'[15]bpwr.ss. 16153573  4 10 2024'!A2022</f>
        <v>0</v>
      </c>
      <c r="M11" t="str">
        <f>'[15]bpwr.ss. 16153573  4 10 2024'!B2022</f>
        <v xml:space="preserve"> Subtotal object - 46 </v>
      </c>
      <c r="N11" s="264">
        <f>'[15]bpwr.ss. 16153573  4 10 2024'!C2022</f>
        <v>0</v>
      </c>
      <c r="O11" s="264">
        <f>'[15]bpwr.ss. 16153573  4 10 2024'!D2022</f>
        <v>0</v>
      </c>
      <c r="P11" s="264">
        <f>'[15]bpwr.ss. 16153573  4 10 2024'!E2022</f>
        <v>0</v>
      </c>
      <c r="Q11" s="264">
        <f>'[15]bpwr.ss. 16153573  4 10 2024'!F2022</f>
        <v>0</v>
      </c>
      <c r="R11" s="264">
        <f>'[15]bpwr.ss. 16153573  4 10 2024'!G2022</f>
        <v>0</v>
      </c>
      <c r="S11" s="264">
        <f>'[15]bpwr.ss. 16153573  4 10 2024'!H2022</f>
        <v>-6.45</v>
      </c>
      <c r="T11" s="264">
        <f>'[15]bpwr.ss. 16153573  4 10 2024'!I2003</f>
        <v>0</v>
      </c>
      <c r="U11" s="264">
        <f>'[15]bpwr.ss. 16153573  4 10 2024'!J2003</f>
        <v>0</v>
      </c>
    </row>
    <row r="12" spans="1:21" ht="15.75" thickBot="1" x14ac:dyDescent="0.3">
      <c r="A12" s="97" t="str">
        <f>L12</f>
        <v>801-00-00-40710</v>
      </c>
      <c r="B12" s="97" t="str">
        <f>M12</f>
        <v xml:space="preserve"> INTEREST REVENUE     </v>
      </c>
      <c r="C12" s="119">
        <f>-N12</f>
        <v>1200</v>
      </c>
      <c r="D12" s="119">
        <f t="shared" ref="D12:H13" si="3">-O12</f>
        <v>11664.39</v>
      </c>
      <c r="E12" s="119">
        <v>65000</v>
      </c>
      <c r="F12" s="119">
        <v>98694.63</v>
      </c>
      <c r="G12" s="119">
        <v>60000</v>
      </c>
      <c r="H12" s="119">
        <v>43322.32</v>
      </c>
      <c r="I12" s="119">
        <v>75000</v>
      </c>
      <c r="J12" s="119">
        <v>55000</v>
      </c>
      <c r="K12" s="261"/>
      <c r="L12" t="str">
        <f>'[15]bpwr.ss. 16153573  4 10 2024'!A2023</f>
        <v>801-00-00-40710</v>
      </c>
      <c r="M12" t="str">
        <f>'[15]bpwr.ss. 16153573  4 10 2024'!B2023</f>
        <v xml:space="preserve"> INTEREST REVENUE     </v>
      </c>
      <c r="N12" s="264">
        <f>'[15]bpwr.ss. 16153573  4 10 2024'!C2023</f>
        <v>-1200</v>
      </c>
      <c r="O12" s="264">
        <f>'[15]bpwr.ss. 16153573  4 10 2024'!D2023</f>
        <v>-11664.39</v>
      </c>
      <c r="P12" s="264">
        <f>'[15]bpwr.ss. 16153573  4 10 2024'!E2023</f>
        <v>-50000</v>
      </c>
      <c r="Q12" s="264">
        <f>'[15]bpwr.ss. 16153573  4 10 2024'!F2023</f>
        <v>-79922.210000000006</v>
      </c>
      <c r="R12" s="264">
        <f>'[15]bpwr.ss. 16153573  4 10 2024'!G2023</f>
        <v>-50000</v>
      </c>
      <c r="S12" s="264">
        <f>'[15]bpwr.ss. 16153573  4 10 2024'!H2023</f>
        <v>-48917.78</v>
      </c>
      <c r="T12" s="264">
        <f>'[15]bpwr.ss. 16153573  4 10 2024'!I2004</f>
        <v>0</v>
      </c>
      <c r="U12" s="264">
        <f>'[15]bpwr.ss. 16153573  4 10 2024'!J2004</f>
        <v>0</v>
      </c>
    </row>
    <row r="13" spans="1:21" ht="15.75" hidden="1" thickBot="1" x14ac:dyDescent="0.3">
      <c r="A13" s="97" t="str">
        <f>L13</f>
        <v>801-00-00-40709</v>
      </c>
      <c r="B13" s="97" t="str">
        <f>M13</f>
        <v xml:space="preserve"> MISCELLANEOUS REVENU </v>
      </c>
      <c r="C13" s="119">
        <f>-N13</f>
        <v>0</v>
      </c>
      <c r="D13" s="119">
        <f t="shared" si="3"/>
        <v>8</v>
      </c>
      <c r="E13" s="119">
        <f t="shared" si="3"/>
        <v>0</v>
      </c>
      <c r="F13" s="119">
        <f t="shared" si="3"/>
        <v>0</v>
      </c>
      <c r="G13" s="119">
        <f t="shared" si="3"/>
        <v>0</v>
      </c>
      <c r="H13" s="119">
        <f t="shared" si="3"/>
        <v>0</v>
      </c>
      <c r="I13" s="119">
        <v>0</v>
      </c>
      <c r="J13" s="119">
        <v>0</v>
      </c>
      <c r="K13" s="261"/>
      <c r="L13" t="str">
        <f>'[15]bpwr.ss. 16153573  4 10 2024'!A2024</f>
        <v>801-00-00-40709</v>
      </c>
      <c r="M13" t="str">
        <f>'[15]bpwr.ss. 16153573  4 10 2024'!B2024</f>
        <v xml:space="preserve"> MISCELLANEOUS REVENU </v>
      </c>
      <c r="N13" s="264">
        <f>'[15]bpwr.ss. 16153573  4 10 2024'!C2024</f>
        <v>0</v>
      </c>
      <c r="O13" s="264">
        <f>'[15]bpwr.ss. 16153573  4 10 2024'!D2024</f>
        <v>-8</v>
      </c>
      <c r="P13" s="264">
        <f>'[15]bpwr.ss. 16153573  4 10 2024'!E2024</f>
        <v>0</v>
      </c>
      <c r="Q13" s="264">
        <f>'[15]bpwr.ss. 16153573  4 10 2024'!F2024</f>
        <v>0</v>
      </c>
      <c r="R13" s="264">
        <f>'[15]bpwr.ss. 16153573  4 10 2024'!G2024</f>
        <v>0</v>
      </c>
      <c r="S13" s="264">
        <f>'[15]bpwr.ss. 16153573  4 10 2024'!H2024</f>
        <v>0</v>
      </c>
      <c r="T13" s="264">
        <f>'[15]bpwr.ss. 16153573  4 10 2024'!I2005</f>
        <v>0</v>
      </c>
      <c r="U13" s="264">
        <f>'[15]bpwr.ss. 16153573  4 10 2024'!J2005</f>
        <v>0</v>
      </c>
    </row>
    <row r="14" spans="1:21" ht="15.75" thickBot="1" x14ac:dyDescent="0.3">
      <c r="A14" s="303"/>
      <c r="B14" s="303" t="s">
        <v>580</v>
      </c>
      <c r="C14" s="269">
        <f>SUM(C10:C13)</f>
        <v>36200</v>
      </c>
      <c r="D14" s="269">
        <f>SUM(D10:D13)</f>
        <v>62428.57</v>
      </c>
      <c r="E14" s="269">
        <f>SUM(E10:E13)</f>
        <v>93000</v>
      </c>
      <c r="F14" s="269">
        <f>SUM(F10:F13)-1</f>
        <v>139841.29</v>
      </c>
      <c r="G14" s="269">
        <f>SUM(G10:G13)</f>
        <v>95000</v>
      </c>
      <c r="H14" s="269">
        <f>SUM(H10:H13)</f>
        <v>54234.59</v>
      </c>
      <c r="I14" s="269">
        <f>SUM(I10:I13)</f>
        <v>110000</v>
      </c>
      <c r="J14" s="269">
        <f>SUM(J10:J13)</f>
        <v>90000</v>
      </c>
      <c r="K14" s="261"/>
      <c r="L14">
        <f>'[15]bpwr.ss. 16153573  4 10 2024'!A2025</f>
        <v>0</v>
      </c>
      <c r="M14" t="str">
        <f>'[15]bpwr.ss. 16153573  4 10 2024'!B2025</f>
        <v xml:space="preserve"> Subtotal object - 47 </v>
      </c>
      <c r="N14" s="264">
        <f>'[15]bpwr.ss. 16153573  4 10 2024'!C2025</f>
        <v>-1200</v>
      </c>
      <c r="O14" s="264">
        <f>'[15]bpwr.ss. 16153573  4 10 2024'!D2025</f>
        <v>-11672.39</v>
      </c>
      <c r="P14" s="264">
        <f>'[15]bpwr.ss. 16153573  4 10 2024'!E2025</f>
        <v>-50000</v>
      </c>
      <c r="Q14" s="264">
        <f>'[15]bpwr.ss. 16153573  4 10 2024'!F2025</f>
        <v>-79922.210000000006</v>
      </c>
      <c r="R14" s="264">
        <f>'[15]bpwr.ss. 16153573  4 10 2024'!G2025</f>
        <v>-50000</v>
      </c>
      <c r="S14" s="264">
        <f>'[15]bpwr.ss. 16153573  4 10 2024'!H2025</f>
        <v>-48917.78</v>
      </c>
      <c r="T14" s="264">
        <f>'[15]bpwr.ss. 16153573  4 10 2024'!I2006</f>
        <v>0</v>
      </c>
      <c r="U14" s="264">
        <f>'[15]bpwr.ss. 16153573  4 10 2024'!J2006</f>
        <v>0</v>
      </c>
    </row>
    <row r="15" spans="1:21" ht="16.5" thickTop="1" thickBot="1" x14ac:dyDescent="0.3">
      <c r="A15" s="110"/>
      <c r="B15" s="110" t="s">
        <v>1343</v>
      </c>
      <c r="C15" s="214">
        <f>C14+C8</f>
        <v>1721820</v>
      </c>
      <c r="D15" s="214">
        <f>D14+D8</f>
        <v>1748048.57</v>
      </c>
      <c r="E15" s="214">
        <f>E14+E8</f>
        <v>1906626</v>
      </c>
      <c r="F15" s="214">
        <f>F14+F8+1</f>
        <v>1953468.29</v>
      </c>
      <c r="G15" s="214">
        <f>G14+G8</f>
        <v>2003468.29</v>
      </c>
      <c r="H15" s="214">
        <f>H14+H8</f>
        <v>1962702.8800000001</v>
      </c>
      <c r="I15" s="214">
        <f>I14+I8</f>
        <v>2018468.29</v>
      </c>
      <c r="J15" s="214">
        <f>J14+J8</f>
        <v>2050968.29</v>
      </c>
      <c r="K15" s="261"/>
      <c r="L15" t="str">
        <f>'[15]bpwr.ss. 16153573  4 10 2024'!A2026</f>
        <v xml:space="preserve">Program number:      </v>
      </c>
      <c r="M15" t="str">
        <f>'[15]bpwr.ss. 16153573  4 10 2024'!B2026</f>
        <v xml:space="preserve">                                </v>
      </c>
      <c r="N15" s="264">
        <f>'[15]bpwr.ss. 16153573  4 10 2024'!C2026</f>
        <v>-36200</v>
      </c>
      <c r="O15" s="264">
        <f>'[15]bpwr.ss. 16153573  4 10 2024'!D2026</f>
        <v>-62428.57</v>
      </c>
      <c r="P15" s="264">
        <f>'[15]bpwr.ss. 16153573  4 10 2024'!E2026</f>
        <v>-85000</v>
      </c>
      <c r="Q15" s="264">
        <f>'[15]bpwr.ss. 16153573  4 10 2024'!F2026</f>
        <v>-129577.77</v>
      </c>
      <c r="R15" s="264">
        <f>'[15]bpwr.ss. 16153573  4 10 2024'!G2026</f>
        <v>-85000</v>
      </c>
      <c r="S15" s="264">
        <f>'[15]bpwr.ss. 16153573  4 10 2024'!H2026</f>
        <v>-62491.66</v>
      </c>
      <c r="T15" s="264">
        <f>'[15]bpwr.ss. 16153573  4 10 2024'!I2007</f>
        <v>0</v>
      </c>
      <c r="U15" s="264">
        <f>'[15]bpwr.ss. 16153573  4 10 2024'!J2007</f>
        <v>0</v>
      </c>
    </row>
    <row r="16" spans="1:21" ht="15.75" thickTop="1" x14ac:dyDescent="0.25">
      <c r="I16" s="119"/>
      <c r="J16" s="119"/>
      <c r="K16" s="261"/>
      <c r="L16" t="str">
        <f>'[15]bpwr.ss. 16153573  4 10 2024'!A2027</f>
        <v xml:space="preserve">Department number:      </v>
      </c>
      <c r="M16" t="str">
        <f>'[15]bpwr.ss. 16153573  4 10 2024'!B2027</f>
        <v xml:space="preserve"> CEMETERY PERM FUND REVENUE     </v>
      </c>
      <c r="N16" s="264">
        <f>'[15]bpwr.ss. 16153573  4 10 2024'!C2027</f>
        <v>-36200</v>
      </c>
      <c r="O16" s="264">
        <f>'[15]bpwr.ss. 16153573  4 10 2024'!D2027</f>
        <v>-62428.57</v>
      </c>
      <c r="P16" s="264">
        <f>'[15]bpwr.ss. 16153573  4 10 2024'!E2027</f>
        <v>-85000</v>
      </c>
      <c r="Q16" s="264">
        <f>'[15]bpwr.ss. 16153573  4 10 2024'!F2027</f>
        <v>-129577.77</v>
      </c>
      <c r="R16" s="264">
        <f>'[15]bpwr.ss. 16153573  4 10 2024'!G2027</f>
        <v>-85000</v>
      </c>
      <c r="S16" s="264">
        <f>'[15]bpwr.ss. 16153573  4 10 2024'!H2027</f>
        <v>-62491.66</v>
      </c>
      <c r="T16" s="264">
        <f>'[15]bpwr.ss. 16153573  4 10 2024'!I2008</f>
        <v>0</v>
      </c>
      <c r="U16" s="264">
        <f>'[15]bpwr.ss. 16153573  4 10 2024'!J2008</f>
        <v>0</v>
      </c>
    </row>
    <row r="17" spans="1:21" ht="15.75" thickBot="1" x14ac:dyDescent="0.3">
      <c r="A17" s="299" t="str">
        <f>L18</f>
        <v>801-70-99-57101</v>
      </c>
      <c r="B17" s="299" t="str">
        <f>M18</f>
        <v xml:space="preserve"> TRANSFER TO GENERAL  </v>
      </c>
      <c r="C17" s="119">
        <f>N18</f>
        <v>32000</v>
      </c>
      <c r="D17" s="119">
        <f t="shared" ref="D17" si="4">O18</f>
        <v>32000</v>
      </c>
      <c r="E17" s="119">
        <v>45000</v>
      </c>
      <c r="F17" s="119">
        <v>45000</v>
      </c>
      <c r="G17" s="119">
        <v>57500</v>
      </c>
      <c r="H17" s="119">
        <v>28749.78</v>
      </c>
      <c r="I17" s="119">
        <v>57500</v>
      </c>
      <c r="J17" s="119">
        <v>0</v>
      </c>
      <c r="K17" s="261"/>
      <c r="L17" t="str">
        <f>'[15]bpwr.ss. 16153573  4 10 2024'!A2028</f>
        <v xml:space="preserve">              </v>
      </c>
      <c r="M17" t="str">
        <f>'[15]bpwr.ss. 16153573  4 10 2024'!B2028</f>
        <v xml:space="preserve"> Revenue                        Subtotal - - - - - - </v>
      </c>
      <c r="N17" s="264">
        <f>'[15]bpwr.ss. 16153573  4 10 2024'!C2028</f>
        <v>-36200</v>
      </c>
      <c r="O17" s="264">
        <f>'[15]bpwr.ss. 16153573  4 10 2024'!D2028</f>
        <v>-62428.57</v>
      </c>
      <c r="P17" s="264">
        <f>'[15]bpwr.ss. 16153573  4 10 2024'!E2028</f>
        <v>-85000</v>
      </c>
      <c r="Q17" s="264">
        <f>'[15]bpwr.ss. 16153573  4 10 2024'!F2028</f>
        <v>-129577.77</v>
      </c>
      <c r="R17" s="264">
        <f>'[15]bpwr.ss. 16153573  4 10 2024'!G2028</f>
        <v>-85000</v>
      </c>
      <c r="S17" s="264">
        <f>'[15]bpwr.ss. 16153573  4 10 2024'!H2028</f>
        <v>-62491.66</v>
      </c>
      <c r="T17" s="264">
        <f>'[15]bpwr.ss. 16153573  4 10 2024'!I2009</f>
        <v>0</v>
      </c>
      <c r="U17" s="264">
        <f>'[15]bpwr.ss. 16153573  4 10 2024'!J2009</f>
        <v>0</v>
      </c>
    </row>
    <row r="18" spans="1:21" ht="16.5" thickTop="1" thickBot="1" x14ac:dyDescent="0.3">
      <c r="A18" s="110"/>
      <c r="B18" s="110" t="s">
        <v>1247</v>
      </c>
      <c r="C18" s="214">
        <f>SUM(C17)</f>
        <v>32000</v>
      </c>
      <c r="D18" s="214">
        <f t="shared" ref="D18:J18" si="5">SUM(D17)</f>
        <v>32000</v>
      </c>
      <c r="E18" s="214">
        <f t="shared" si="5"/>
        <v>45000</v>
      </c>
      <c r="F18" s="214">
        <f t="shared" si="5"/>
        <v>45000</v>
      </c>
      <c r="G18" s="214">
        <f t="shared" si="5"/>
        <v>57500</v>
      </c>
      <c r="H18" s="214">
        <f t="shared" si="5"/>
        <v>28749.78</v>
      </c>
      <c r="I18" s="214">
        <f t="shared" si="5"/>
        <v>57500</v>
      </c>
      <c r="J18" s="214">
        <f t="shared" si="5"/>
        <v>0</v>
      </c>
      <c r="K18" s="261"/>
      <c r="L18" t="str">
        <f>'[15]bpwr.ss. 16153573  4 10 2024'!A2029</f>
        <v>801-70-99-57101</v>
      </c>
      <c r="M18" t="str">
        <f>'[15]bpwr.ss. 16153573  4 10 2024'!B2029</f>
        <v xml:space="preserve"> TRANSFER TO GENERAL  </v>
      </c>
      <c r="N18" s="264">
        <f>'[15]bpwr.ss. 16153573  4 10 2024'!C2029</f>
        <v>32000</v>
      </c>
      <c r="O18" s="264">
        <f>'[15]bpwr.ss. 16153573  4 10 2024'!D2029</f>
        <v>32000</v>
      </c>
      <c r="P18" s="264">
        <f>'[15]bpwr.ss. 16153573  4 10 2024'!E2029</f>
        <v>32000</v>
      </c>
      <c r="Q18" s="264">
        <f>'[15]bpwr.ss. 16153573  4 10 2024'!F2029</f>
        <v>32000</v>
      </c>
      <c r="R18" s="264">
        <f>'[15]bpwr.ss. 16153573  4 10 2024'!G2029</f>
        <v>32000</v>
      </c>
      <c r="S18" s="264">
        <f>'[15]bpwr.ss. 16153573  4 10 2024'!H2029</f>
        <v>15999.78</v>
      </c>
      <c r="T18" s="264">
        <f>'[15]bpwr.ss. 16153573  4 10 2024'!I2010</f>
        <v>0</v>
      </c>
      <c r="U18" s="264">
        <f>'[15]bpwr.ss. 16153573  4 10 2024'!J2010</f>
        <v>0</v>
      </c>
    </row>
    <row r="19" spans="1:21" ht="15.75" thickTop="1" x14ac:dyDescent="0.25">
      <c r="A19" s="97"/>
      <c r="B19" s="97"/>
      <c r="C19" s="119"/>
      <c r="D19" s="119"/>
      <c r="E19" s="119"/>
      <c r="F19" s="119"/>
      <c r="G19" s="119"/>
      <c r="H19" s="119"/>
      <c r="I19" s="119"/>
      <c r="J19" s="119"/>
      <c r="K19" s="261"/>
      <c r="L19">
        <f>'[15]bpwr.ss. 16153573  4 10 2024'!A2030</f>
        <v>0</v>
      </c>
      <c r="M19" t="str">
        <f>'[15]bpwr.ss. 16153573  4 10 2024'!B2030</f>
        <v xml:space="preserve"> Subtotal object - 57 </v>
      </c>
      <c r="N19" s="264">
        <f>'[15]bpwr.ss. 16153573  4 10 2024'!C2030</f>
        <v>32000</v>
      </c>
      <c r="O19" s="264">
        <f>'[15]bpwr.ss. 16153573  4 10 2024'!D2030</f>
        <v>32000</v>
      </c>
      <c r="P19" s="264">
        <f>'[15]bpwr.ss. 16153573  4 10 2024'!E2030</f>
        <v>32000</v>
      </c>
      <c r="Q19" s="264">
        <f>'[15]bpwr.ss. 16153573  4 10 2024'!F2030</f>
        <v>32000</v>
      </c>
      <c r="R19" s="264">
        <f>'[15]bpwr.ss. 16153573  4 10 2024'!G2030</f>
        <v>32000</v>
      </c>
      <c r="S19" s="264">
        <f>'[15]bpwr.ss. 16153573  4 10 2024'!H2030</f>
        <v>15999.78</v>
      </c>
      <c r="T19" s="264">
        <f>'[15]bpwr.ss. 16153573  4 10 2024'!I2011</f>
        <v>0</v>
      </c>
      <c r="U19" s="264">
        <f>'[15]bpwr.ss. 16153573  4 10 2024'!J2011</f>
        <v>0</v>
      </c>
    </row>
    <row r="20" spans="1:21" x14ac:dyDescent="0.25">
      <c r="A20" s="97"/>
      <c r="B20" s="97"/>
      <c r="C20" s="119"/>
      <c r="D20" s="119"/>
      <c r="E20" s="119"/>
      <c r="F20" s="119"/>
      <c r="G20" s="119"/>
      <c r="H20" s="119"/>
      <c r="I20" s="119"/>
      <c r="J20" s="119"/>
      <c r="K20" s="261"/>
      <c r="L20" t="str">
        <f>'[15]bpwr.ss. 16153573  4 10 2024'!A2031</f>
        <v xml:space="preserve">Program number:   99 </v>
      </c>
      <c r="M20" t="str">
        <f>'[15]bpwr.ss. 16153573  4 10 2024'!B2031</f>
        <v xml:space="preserve"> NON DEPARTMENTAL               </v>
      </c>
      <c r="N20" s="264">
        <f>'[15]bpwr.ss. 16153573  4 10 2024'!C2031</f>
        <v>32000</v>
      </c>
      <c r="O20" s="264">
        <f>'[15]bpwr.ss. 16153573  4 10 2024'!D2031</f>
        <v>32000</v>
      </c>
      <c r="P20" s="264">
        <f>'[15]bpwr.ss. 16153573  4 10 2024'!E2031</f>
        <v>32000</v>
      </c>
      <c r="Q20" s="264">
        <f>'[15]bpwr.ss. 16153573  4 10 2024'!F2031</f>
        <v>32000</v>
      </c>
      <c r="R20" s="264">
        <f>'[15]bpwr.ss. 16153573  4 10 2024'!G2031</f>
        <v>32000</v>
      </c>
      <c r="S20" s="264">
        <f>'[15]bpwr.ss. 16153573  4 10 2024'!H2031</f>
        <v>15999.78</v>
      </c>
      <c r="T20" s="264">
        <f>'[15]bpwr.ss. 16153573  4 10 2024'!I2012</f>
        <v>0</v>
      </c>
      <c r="U20" s="264">
        <f>'[15]bpwr.ss. 16153573  4 10 2024'!J2012</f>
        <v>0</v>
      </c>
    </row>
    <row r="21" spans="1:21" x14ac:dyDescent="0.25">
      <c r="A21" s="97"/>
      <c r="B21" s="97" t="s">
        <v>885</v>
      </c>
      <c r="C21" s="119">
        <f t="shared" ref="C21:J21" si="6">C15-C18</f>
        <v>1689820</v>
      </c>
      <c r="D21" s="119">
        <f t="shared" si="6"/>
        <v>1716048.57</v>
      </c>
      <c r="E21" s="119">
        <f t="shared" si="6"/>
        <v>1861626</v>
      </c>
      <c r="F21" s="119">
        <f t="shared" si="6"/>
        <v>1908468.29</v>
      </c>
      <c r="G21" s="119">
        <f t="shared" si="6"/>
        <v>1945968.29</v>
      </c>
      <c r="H21" s="119">
        <f t="shared" si="6"/>
        <v>1933953.1</v>
      </c>
      <c r="I21" s="119">
        <f t="shared" si="6"/>
        <v>1960968.29</v>
      </c>
      <c r="J21" s="119">
        <f t="shared" si="6"/>
        <v>2050968.29</v>
      </c>
      <c r="K21" s="261"/>
      <c r="L21" t="str">
        <f>'[15]bpwr.ss. 16153573  4 10 2024'!A2032</f>
        <v xml:space="preserve">Department number:   50 </v>
      </c>
      <c r="M21" t="str">
        <f>'[15]bpwr.ss. 16153573  4 10 2024'!B2032</f>
        <v xml:space="preserve"> INTERFUND TRANSFERS            </v>
      </c>
      <c r="N21" s="264">
        <f>'[15]bpwr.ss. 16153573  4 10 2024'!C2032</f>
        <v>32000</v>
      </c>
      <c r="O21" s="264">
        <f>'[15]bpwr.ss. 16153573  4 10 2024'!D2032</f>
        <v>32000</v>
      </c>
      <c r="P21" s="264">
        <f>'[15]bpwr.ss. 16153573  4 10 2024'!E2032</f>
        <v>32000</v>
      </c>
      <c r="Q21" s="264">
        <f>'[15]bpwr.ss. 16153573  4 10 2024'!F2032</f>
        <v>32000</v>
      </c>
      <c r="R21" s="264">
        <f>'[15]bpwr.ss. 16153573  4 10 2024'!G2032</f>
        <v>32000</v>
      </c>
      <c r="S21" s="264">
        <f>'[15]bpwr.ss. 16153573  4 10 2024'!H2032</f>
        <v>15999.78</v>
      </c>
      <c r="T21" s="264">
        <f>'[15]bpwr.ss. 16153573  4 10 2024'!I2013</f>
        <v>0</v>
      </c>
      <c r="U21" s="264">
        <f>'[15]bpwr.ss. 16153573  4 10 2024'!J2013</f>
        <v>0</v>
      </c>
    </row>
    <row r="22" spans="1:21" x14ac:dyDescent="0.25">
      <c r="A22" s="97"/>
      <c r="B22" s="97"/>
      <c r="C22" s="119"/>
      <c r="D22" s="119"/>
      <c r="E22" s="119"/>
      <c r="F22" s="119"/>
      <c r="G22" s="119"/>
      <c r="H22" s="119"/>
      <c r="I22" s="119"/>
      <c r="J22" s="119"/>
      <c r="K22" s="261"/>
      <c r="L22" t="str">
        <f>'[15]bpwr.ss. 16153573  4 10 2024'!A2033</f>
        <v xml:space="preserve">              </v>
      </c>
      <c r="M22" t="str">
        <f>'[15]bpwr.ss. 16153573  4 10 2024'!B2033</f>
        <v xml:space="preserve"> Expenditure                    Subtotal - - - - - - </v>
      </c>
      <c r="N22" s="264">
        <f>'[15]bpwr.ss. 16153573  4 10 2024'!C2033</f>
        <v>32000</v>
      </c>
      <c r="O22" s="264">
        <f>'[15]bpwr.ss. 16153573  4 10 2024'!D2033</f>
        <v>32000</v>
      </c>
      <c r="P22" s="264">
        <f>'[15]bpwr.ss. 16153573  4 10 2024'!E2033</f>
        <v>32000</v>
      </c>
      <c r="Q22" s="264">
        <f>'[15]bpwr.ss. 16153573  4 10 2024'!F2033</f>
        <v>32000</v>
      </c>
      <c r="R22" s="264">
        <f>'[15]bpwr.ss. 16153573  4 10 2024'!G2033</f>
        <v>32000</v>
      </c>
      <c r="S22" s="264">
        <f>'[15]bpwr.ss. 16153573  4 10 2024'!H2033</f>
        <v>15999.78</v>
      </c>
      <c r="T22" s="264">
        <f>'[15]bpwr.ss. 16153573  4 10 2024'!I2014</f>
        <v>0</v>
      </c>
      <c r="U22" s="264">
        <f>'[15]bpwr.ss. 16153573  4 10 2024'!J2014</f>
        <v>0</v>
      </c>
    </row>
    <row r="23" spans="1:21" x14ac:dyDescent="0.25">
      <c r="A23" s="97"/>
      <c r="B23" s="97"/>
      <c r="C23" s="119"/>
      <c r="D23" s="119"/>
      <c r="E23" s="119"/>
      <c r="F23" s="119"/>
      <c r="G23" s="119"/>
      <c r="H23" s="119"/>
      <c r="I23" s="119"/>
      <c r="J23" s="119"/>
      <c r="K23" s="261"/>
      <c r="L23" t="str">
        <f>'[15]bpwr.ss. 16153573  4 10 2024'!A2034</f>
        <v xml:space="preserve">Fund number:   81 </v>
      </c>
      <c r="M23" t="str">
        <f>'[15]bpwr.ss. 16153573  4 10 2024'!B2034</f>
        <v xml:space="preserve"> CEMETERY PERMANENT FUND        </v>
      </c>
      <c r="N23" s="264">
        <f>'[15]bpwr.ss. 16153573  4 10 2024'!C2034</f>
        <v>-4200</v>
      </c>
      <c r="O23" s="264">
        <f>'[15]bpwr.ss. 16153573  4 10 2024'!D2034</f>
        <v>-30428.57</v>
      </c>
      <c r="P23" s="264">
        <f>'[15]bpwr.ss. 16153573  4 10 2024'!E2034</f>
        <v>-53000</v>
      </c>
      <c r="Q23" s="264">
        <f>'[15]bpwr.ss. 16153573  4 10 2024'!F2034</f>
        <v>-97577.77</v>
      </c>
      <c r="R23" s="264">
        <f>'[15]bpwr.ss. 16153573  4 10 2024'!G2034</f>
        <v>-53000</v>
      </c>
      <c r="S23" s="264">
        <f>'[15]bpwr.ss. 16153573  4 10 2024'!H2034</f>
        <v>-46491.88</v>
      </c>
      <c r="T23" s="264">
        <f>'[15]bpwr.ss. 16153573  4 10 2024'!I2015</f>
        <v>0</v>
      </c>
      <c r="U23" s="264">
        <f>'[15]bpwr.ss. 16153573  4 10 2024'!J2015</f>
        <v>0</v>
      </c>
    </row>
    <row r="24" spans="1:21" x14ac:dyDescent="0.25">
      <c r="A24" s="97"/>
      <c r="B24" s="97" t="s">
        <v>886</v>
      </c>
      <c r="C24" s="119">
        <f t="shared" ref="C24:J24" si="7">C14-C18</f>
        <v>4200</v>
      </c>
      <c r="D24" s="119">
        <f t="shared" si="7"/>
        <v>30428.57</v>
      </c>
      <c r="E24" s="119">
        <f t="shared" si="7"/>
        <v>48000</v>
      </c>
      <c r="F24" s="119">
        <f t="shared" si="7"/>
        <v>94841.290000000008</v>
      </c>
      <c r="G24" s="119">
        <f t="shared" si="7"/>
        <v>37500</v>
      </c>
      <c r="H24" s="119">
        <f t="shared" si="7"/>
        <v>25484.809999999998</v>
      </c>
      <c r="I24" s="119">
        <f t="shared" si="7"/>
        <v>52500</v>
      </c>
      <c r="J24" s="119">
        <f t="shared" si="7"/>
        <v>90000</v>
      </c>
      <c r="K24" s="261"/>
      <c r="L24" t="str">
        <f>'[15]bpwr.ss. 16153573  4 10 2024'!A2035</f>
        <v>810-00-00-40710</v>
      </c>
    </row>
    <row r="25" spans="1:21" x14ac:dyDescent="0.25">
      <c r="B25" s="97"/>
      <c r="C25" s="119"/>
      <c r="D25" s="119"/>
      <c r="E25" s="119"/>
      <c r="F25" s="119"/>
      <c r="G25" s="119"/>
      <c r="H25" s="119"/>
      <c r="I25" s="119"/>
      <c r="J25" s="119"/>
      <c r="K25" s="261"/>
    </row>
    <row r="26" spans="1:21" x14ac:dyDescent="0.25">
      <c r="A26" s="335"/>
      <c r="B26" s="285"/>
      <c r="C26" s="286"/>
      <c r="D26" s="286"/>
      <c r="E26" s="286"/>
      <c r="F26" s="286"/>
      <c r="G26" s="286"/>
      <c r="H26" s="119"/>
      <c r="I26" s="119"/>
      <c r="J26" s="119"/>
      <c r="K26" s="261"/>
    </row>
    <row r="27" spans="1:21" x14ac:dyDescent="0.25">
      <c r="A27" s="285"/>
      <c r="B27" s="285"/>
      <c r="C27" s="286"/>
      <c r="D27" s="286"/>
      <c r="E27" s="286"/>
      <c r="F27" s="286"/>
      <c r="G27" s="286"/>
      <c r="H27" s="119"/>
      <c r="I27" s="119"/>
      <c r="J27" s="119"/>
      <c r="K27" s="261"/>
    </row>
    <row r="28" spans="1:21" x14ac:dyDescent="0.25">
      <c r="A28" s="94"/>
      <c r="B28" s="94"/>
      <c r="C28" s="218"/>
      <c r="D28" s="218"/>
      <c r="E28" s="218"/>
      <c r="F28" s="218"/>
      <c r="G28" s="218"/>
    </row>
    <row r="29" spans="1:21" x14ac:dyDescent="0.25">
      <c r="A29" s="95"/>
      <c r="B29" s="95"/>
      <c r="C29" s="197"/>
      <c r="D29" s="197"/>
      <c r="E29" s="197"/>
      <c r="F29" s="197"/>
      <c r="G29" s="197"/>
      <c r="H29" s="197"/>
      <c r="I29" s="197"/>
      <c r="J29" s="197"/>
    </row>
    <row r="30" spans="1:21" x14ac:dyDescent="0.25">
      <c r="F30" s="119"/>
    </row>
    <row r="31" spans="1:21" x14ac:dyDescent="0.25">
      <c r="A31" s="95"/>
      <c r="B31" s="95"/>
      <c r="C31" s="197"/>
      <c r="D31" s="197"/>
      <c r="E31" s="197"/>
      <c r="F31" s="197"/>
      <c r="G31" s="197"/>
      <c r="H31" s="197"/>
      <c r="I31" s="197"/>
      <c r="J31" s="119"/>
    </row>
    <row r="34" spans="1:10" x14ac:dyDescent="0.25">
      <c r="A34" s="95"/>
      <c r="B34" s="95"/>
      <c r="C34" s="197"/>
      <c r="D34" s="197"/>
      <c r="E34" s="197"/>
      <c r="F34" s="197"/>
      <c r="G34" s="197"/>
      <c r="H34" s="197"/>
      <c r="I34" s="197"/>
      <c r="J34" s="197"/>
    </row>
    <row r="35" spans="1:10" x14ac:dyDescent="0.25">
      <c r="A35" s="95"/>
      <c r="B35" s="95"/>
      <c r="C35" s="197"/>
      <c r="D35" s="197"/>
      <c r="E35" s="197"/>
      <c r="F35" s="197"/>
      <c r="G35" s="197"/>
      <c r="H35" s="197"/>
      <c r="I35" s="197"/>
      <c r="J35" s="197"/>
    </row>
    <row r="36" spans="1:10" x14ac:dyDescent="0.25">
      <c r="A36" s="95"/>
      <c r="B36" s="95"/>
      <c r="C36" s="197"/>
      <c r="D36" s="197"/>
      <c r="E36" s="197"/>
      <c r="F36" s="197"/>
      <c r="G36" s="197"/>
      <c r="H36" s="197"/>
      <c r="I36" s="197"/>
      <c r="J36" s="197"/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8B5B0-894C-4E13-B8E3-C66EBB17F4BC}">
  <dimension ref="A1:V31"/>
  <sheetViews>
    <sheetView workbookViewId="0">
      <selection activeCell="AH29" sqref="AH29"/>
    </sheetView>
  </sheetViews>
  <sheetFormatPr defaultRowHeight="15" x14ac:dyDescent="0.25"/>
  <cols>
    <col min="1" max="1" width="13.28515625" customWidth="1"/>
    <col min="2" max="2" width="33.28515625" bestFit="1" customWidth="1"/>
    <col min="3" max="4" width="10.28515625" style="59" hidden="1" customWidth="1"/>
    <col min="5" max="6" width="8.28515625" style="59" bestFit="1" customWidth="1"/>
    <col min="7" max="7" width="9.7109375" style="59" bestFit="1" customWidth="1"/>
    <col min="8" max="8" width="12.7109375" style="59" bestFit="1" customWidth="1"/>
    <col min="9" max="9" width="9" style="59" bestFit="1" customWidth="1"/>
    <col min="10" max="10" width="11.42578125" style="59" bestFit="1" customWidth="1"/>
    <col min="11" max="11" width="0" hidden="1" customWidth="1"/>
    <col min="12" max="12" width="20.7109375" hidden="1" customWidth="1"/>
    <col min="13" max="13" width="29.28515625" hidden="1" customWidth="1"/>
    <col min="14" max="14" width="9.28515625" hidden="1" customWidth="1"/>
    <col min="15" max="15" width="14.7109375" hidden="1" customWidth="1"/>
    <col min="16" max="16" width="15" hidden="1" customWidth="1"/>
    <col min="17" max="17" width="14.7109375" hidden="1" customWidth="1"/>
    <col min="18" max="18" width="8.5703125" hidden="1" customWidth="1"/>
    <col min="19" max="19" width="14.28515625" hidden="1" customWidth="1"/>
    <col min="20" max="21" width="10.28515625" hidden="1" customWidth="1"/>
    <col min="22" max="22" width="9.140625" hidden="1" customWidth="1"/>
    <col min="23" max="30" width="0" hidden="1" customWidth="1"/>
  </cols>
  <sheetData>
    <row r="1" spans="1:22" x14ac:dyDescent="0.25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261"/>
    </row>
    <row r="2" spans="1:22" x14ac:dyDescent="0.25">
      <c r="A2" s="171" t="str">
        <f>[5]Sheet1!$A$2</f>
        <v>BUDGET 2025-2026</v>
      </c>
      <c r="B2" s="171"/>
      <c r="C2" s="171"/>
      <c r="D2" s="171"/>
      <c r="E2" s="171"/>
      <c r="F2" s="171"/>
      <c r="G2" s="171"/>
      <c r="H2" s="171"/>
      <c r="I2" s="171"/>
      <c r="J2" s="171"/>
      <c r="K2" s="261"/>
    </row>
    <row r="3" spans="1:22" x14ac:dyDescent="0.25">
      <c r="A3" s="171" t="s">
        <v>1344</v>
      </c>
      <c r="B3" s="171"/>
      <c r="C3" s="171"/>
      <c r="D3" s="171"/>
      <c r="E3" s="171"/>
      <c r="F3" s="171"/>
      <c r="G3" s="171"/>
      <c r="H3" s="171"/>
      <c r="I3" s="171"/>
      <c r="J3" s="171"/>
      <c r="K3" s="261"/>
    </row>
    <row r="4" spans="1:22" x14ac:dyDescent="0.25">
      <c r="A4" s="95"/>
      <c r="B4" s="95"/>
      <c r="C4" s="197"/>
      <c r="D4" s="197"/>
      <c r="E4" s="197"/>
      <c r="F4" s="197"/>
      <c r="G4" s="197"/>
      <c r="H4" s="197"/>
      <c r="I4" s="197"/>
      <c r="J4" s="197"/>
      <c r="K4" s="261"/>
    </row>
    <row r="5" spans="1:22" x14ac:dyDescent="0.25">
      <c r="A5" s="215" t="s">
        <v>2</v>
      </c>
      <c r="B5" s="215" t="s">
        <v>3</v>
      </c>
      <c r="C5" s="236" t="str">
        <f>[5]Sheet1!D2</f>
        <v>2022-23</v>
      </c>
      <c r="D5" s="236" t="str">
        <f>[5]Sheet1!E2</f>
        <v>2022-23</v>
      </c>
      <c r="E5" s="236" t="str">
        <f>[5]Sheet1!F2</f>
        <v>2023-24</v>
      </c>
      <c r="F5" s="236" t="str">
        <f>[5]Sheet1!G2</f>
        <v>2023-24</v>
      </c>
      <c r="G5" s="236" t="str">
        <f>[5]Sheet1!H2</f>
        <v>2024-25</v>
      </c>
      <c r="H5" s="236" t="str">
        <f>[5]Sheet1!I2</f>
        <v>2024-25</v>
      </c>
      <c r="I5" s="236" t="str">
        <f>[5]Sheet1!J2</f>
        <v>2024-25</v>
      </c>
      <c r="J5" s="236" t="str">
        <f>[5]Sheet1!K2</f>
        <v>2025-26</v>
      </c>
      <c r="K5" s="261"/>
      <c r="L5" s="94" t="s">
        <v>1195</v>
      </c>
      <c r="M5" s="94" t="s">
        <v>1196</v>
      </c>
      <c r="N5" s="137" t="str">
        <f>[5]Sheet1!D2</f>
        <v>2022-23</v>
      </c>
      <c r="O5" s="137" t="str">
        <f>[5]Sheet1!E2</f>
        <v>2022-23</v>
      </c>
      <c r="P5" s="137" t="str">
        <f>[5]Sheet1!F2</f>
        <v>2023-24</v>
      </c>
      <c r="Q5" s="137" t="str">
        <f>[5]Sheet1!G2</f>
        <v>2023-24</v>
      </c>
      <c r="R5" s="137" t="str">
        <f>[5]Sheet1!H2</f>
        <v>2024-25</v>
      </c>
      <c r="S5" s="137" t="str">
        <f>[5]Sheet1!I2</f>
        <v>2024-25</v>
      </c>
      <c r="T5" s="137" t="str">
        <f>[5]Sheet1!J2</f>
        <v>2024-25</v>
      </c>
      <c r="U5" s="137" t="str">
        <f>[5]Sheet1!K2</f>
        <v>2025-26</v>
      </c>
      <c r="V5" s="94"/>
    </row>
    <row r="6" spans="1:22" x14ac:dyDescent="0.25">
      <c r="A6" s="215" t="s">
        <v>4</v>
      </c>
      <c r="B6" s="215"/>
      <c r="C6" s="236" t="str">
        <f>[5]Sheet1!D3</f>
        <v>REVISED</v>
      </c>
      <c r="D6" s="236" t="str">
        <f>[5]Sheet1!E3</f>
        <v>ACTUAL</v>
      </c>
      <c r="E6" s="236" t="str">
        <f>[5]Sheet1!F3</f>
        <v>REVISED</v>
      </c>
      <c r="F6" s="236" t="str">
        <f>[5]Sheet1!G3</f>
        <v>ACTUAL</v>
      </c>
      <c r="G6" s="236" t="str">
        <f>[5]Sheet1!H3</f>
        <v>ADOPTED</v>
      </c>
      <c r="H6" s="236" t="str">
        <f>[5]Sheet1!I3</f>
        <v>ACTUAL</v>
      </c>
      <c r="I6" s="236" t="str">
        <f>[5]Sheet1!J3</f>
        <v xml:space="preserve"> REVISED </v>
      </c>
      <c r="J6" s="236" t="str">
        <f>[5]Sheet1!K3</f>
        <v>PROPOSED</v>
      </c>
      <c r="K6" s="261"/>
      <c r="L6" s="94" t="s">
        <v>5</v>
      </c>
      <c r="M6" s="94"/>
      <c r="N6" s="137" t="str">
        <f>[5]Sheet1!D3</f>
        <v>REVISED</v>
      </c>
      <c r="O6" s="137" t="str">
        <f>[5]Sheet1!E3</f>
        <v>ACTUAL</v>
      </c>
      <c r="P6" s="137" t="str">
        <f>[5]Sheet1!F3</f>
        <v>REVISED</v>
      </c>
      <c r="Q6" s="137" t="str">
        <f>[5]Sheet1!G3</f>
        <v>ACTUAL</v>
      </c>
      <c r="R6" s="137" t="str">
        <f>[5]Sheet1!H3</f>
        <v>ADOPTED</v>
      </c>
      <c r="S6" s="137" t="str">
        <f>[5]Sheet1!I3</f>
        <v>ACTUAL</v>
      </c>
      <c r="T6" s="137" t="str">
        <f>[5]Sheet1!J3</f>
        <v xml:space="preserve"> REVISED </v>
      </c>
      <c r="U6" s="137" t="str">
        <f>[5]Sheet1!K3</f>
        <v>PROPOSED</v>
      </c>
      <c r="V6" s="94"/>
    </row>
    <row r="7" spans="1:22" ht="15.75" thickBot="1" x14ac:dyDescent="0.3">
      <c r="A7" s="312" t="s">
        <v>5</v>
      </c>
      <c r="B7" s="312"/>
      <c r="C7" s="313" t="str">
        <f>[5]Sheet1!D4</f>
        <v xml:space="preserve"> BUDGET</v>
      </c>
      <c r="D7" s="313"/>
      <c r="E7" s="313" t="str">
        <f>[5]Sheet1!F4</f>
        <v xml:space="preserve"> BUDGET</v>
      </c>
      <c r="F7" s="313"/>
      <c r="G7" s="313" t="str">
        <f>[5]Sheet1!H4</f>
        <v xml:space="preserve"> BUDGET</v>
      </c>
      <c r="H7" s="313" t="str">
        <f>[5]Sheet1!I4</f>
        <v>SIX MONTHS</v>
      </c>
      <c r="I7" s="313" t="str">
        <f>[5]Sheet1!J4</f>
        <v xml:space="preserve"> BUDGET</v>
      </c>
      <c r="J7" s="313" t="str">
        <f>[5]Sheet1!K4</f>
        <v xml:space="preserve"> BUDGET</v>
      </c>
      <c r="K7" s="319"/>
      <c r="L7" s="314" t="s">
        <v>5</v>
      </c>
      <c r="M7" s="314"/>
      <c r="N7" s="315" t="str">
        <f>[5]Sheet1!D4</f>
        <v xml:space="preserve"> BUDGET</v>
      </c>
      <c r="O7" s="315">
        <f>[5]Sheet1!E4</f>
        <v>0</v>
      </c>
      <c r="P7" s="315" t="str">
        <f>[5]Sheet1!F4</f>
        <v xml:space="preserve"> BUDGET</v>
      </c>
      <c r="Q7" s="315">
        <f>[5]Sheet1!G4</f>
        <v>0</v>
      </c>
      <c r="R7" s="315" t="str">
        <f>[5]Sheet1!H4</f>
        <v xml:space="preserve"> BUDGET</v>
      </c>
      <c r="S7" s="315" t="str">
        <f>[5]Sheet1!I4</f>
        <v>SIX MONTHS</v>
      </c>
      <c r="T7" s="315" t="str">
        <f>[5]Sheet1!J4</f>
        <v xml:space="preserve"> BUDGET</v>
      </c>
      <c r="U7" s="315" t="str">
        <f>[5]Sheet1!K4</f>
        <v xml:space="preserve"> BUDGET</v>
      </c>
      <c r="V7" s="94"/>
    </row>
    <row r="8" spans="1:22" ht="15.75" thickTop="1" x14ac:dyDescent="0.25">
      <c r="A8" s="199"/>
      <c r="B8" s="97" t="s">
        <v>834</v>
      </c>
      <c r="C8" s="119">
        <f>D8</f>
        <v>11327</v>
      </c>
      <c r="D8" s="119">
        <v>11327</v>
      </c>
      <c r="E8" s="119">
        <v>11926</v>
      </c>
      <c r="F8" s="119">
        <f>E8</f>
        <v>11926</v>
      </c>
      <c r="G8" s="119">
        <f>F18</f>
        <v>12577.21</v>
      </c>
      <c r="H8" s="119">
        <f>F18</f>
        <v>12577.21</v>
      </c>
      <c r="I8" s="119">
        <f>H8</f>
        <v>12577.21</v>
      </c>
      <c r="J8" s="119">
        <f>I18</f>
        <v>12577.21</v>
      </c>
      <c r="K8" s="261"/>
      <c r="L8" t="str">
        <f>'[15]bpwr.ss. 16153573  4 10 2024'!A2035</f>
        <v>810-00-00-40710</v>
      </c>
      <c r="M8" t="str">
        <f>'[15]bpwr.ss. 16153573  4 10 2024'!B2035</f>
        <v xml:space="preserve"> INTEREST REVENUE     </v>
      </c>
      <c r="N8">
        <f>'[15]bpwr.ss. 16153573  4 10 2024'!C2035</f>
        <v>-6</v>
      </c>
      <c r="O8">
        <f>'[15]bpwr.ss. 16153573  4 10 2024'!D2035</f>
        <v>-72.989999999999995</v>
      </c>
      <c r="P8">
        <f>'[15]bpwr.ss. 16153573  4 10 2024'!E2035</f>
        <v>-450</v>
      </c>
      <c r="Q8">
        <f>'[15]bpwr.ss. 16153573  4 10 2024'!F2035</f>
        <v>-525.74</v>
      </c>
      <c r="R8">
        <f>'[15]bpwr.ss. 16153573  4 10 2024'!G2035</f>
        <v>-450</v>
      </c>
      <c r="S8">
        <f>'[15]bpwr.ss. 16153573  4 10 2024'!H2035</f>
        <v>-317.77999999999997</v>
      </c>
      <c r="U8">
        <f>'[15]bpwr.ss. 16153573  4 10 2024'!J2014</f>
        <v>0</v>
      </c>
    </row>
    <row r="9" spans="1:22" x14ac:dyDescent="0.25">
      <c r="A9" s="299" t="s">
        <v>40</v>
      </c>
      <c r="B9" s="199"/>
      <c r="C9" s="265"/>
      <c r="D9" s="265"/>
      <c r="E9" s="265"/>
      <c r="F9" s="265"/>
      <c r="G9" s="265"/>
      <c r="H9" s="265"/>
      <c r="I9" s="265"/>
      <c r="J9" s="265"/>
      <c r="K9" s="261"/>
      <c r="L9">
        <f>'[15]bpwr.ss. 16153573  4 10 2024'!A2036</f>
        <v>0</v>
      </c>
      <c r="M9" t="str">
        <f>'[15]bpwr.ss. 16153573  4 10 2024'!B2036</f>
        <v xml:space="preserve"> Subtotal object - 47 </v>
      </c>
      <c r="N9">
        <f>'[15]bpwr.ss. 16153573  4 10 2024'!C2036</f>
        <v>-6</v>
      </c>
      <c r="O9">
        <f>'[15]bpwr.ss. 16153573  4 10 2024'!D2036</f>
        <v>-72.989999999999995</v>
      </c>
      <c r="P9">
        <f>'[15]bpwr.ss. 16153573  4 10 2024'!E2036</f>
        <v>-450</v>
      </c>
      <c r="Q9">
        <f>'[15]bpwr.ss. 16153573  4 10 2024'!F2036</f>
        <v>-525.74</v>
      </c>
      <c r="R9">
        <f>'[15]bpwr.ss. 16153573  4 10 2024'!G2036</f>
        <v>-450</v>
      </c>
      <c r="S9">
        <f>'[15]bpwr.ss. 16153573  4 10 2024'!H2036</f>
        <v>-317.77999999999997</v>
      </c>
      <c r="T9">
        <f>'[15]bpwr.ss. 16153573  4 10 2024'!I2015</f>
        <v>0</v>
      </c>
      <c r="U9">
        <f>'[15]bpwr.ss. 16153573  4 10 2024'!J2015</f>
        <v>0</v>
      </c>
    </row>
    <row r="10" spans="1:22" x14ac:dyDescent="0.25">
      <c r="A10" s="299" t="str">
        <f>L8</f>
        <v>810-00-00-40710</v>
      </c>
      <c r="B10" s="299" t="str">
        <f>M8</f>
        <v xml:space="preserve"> INTEREST REVENUE     </v>
      </c>
      <c r="C10" s="120">
        <f>-N8</f>
        <v>6</v>
      </c>
      <c r="D10" s="120">
        <f t="shared" ref="D10" si="0">-O8</f>
        <v>72.989999999999995</v>
      </c>
      <c r="E10" s="120">
        <v>500</v>
      </c>
      <c r="F10" s="120">
        <v>651.21</v>
      </c>
      <c r="G10" s="120">
        <v>500</v>
      </c>
      <c r="H10" s="120">
        <v>287.52999999999997</v>
      </c>
      <c r="I10" s="120">
        <v>500</v>
      </c>
      <c r="J10" s="120">
        <v>500</v>
      </c>
      <c r="K10" s="261"/>
      <c r="L10" t="str">
        <f>'[15]bpwr.ss. 16153573  4 10 2024'!A2037</f>
        <v xml:space="preserve">Program number:      </v>
      </c>
      <c r="M10" t="str">
        <f>'[15]bpwr.ss. 16153573  4 10 2024'!B2037</f>
        <v xml:space="preserve">                                </v>
      </c>
      <c r="N10">
        <f>'[15]bpwr.ss. 16153573  4 10 2024'!C2037</f>
        <v>-6</v>
      </c>
      <c r="O10">
        <f>'[15]bpwr.ss. 16153573  4 10 2024'!D2037</f>
        <v>-72.989999999999995</v>
      </c>
      <c r="P10">
        <f>'[15]bpwr.ss. 16153573  4 10 2024'!E2037</f>
        <v>-450</v>
      </c>
      <c r="Q10">
        <f>'[15]bpwr.ss. 16153573  4 10 2024'!F2037</f>
        <v>-525.74</v>
      </c>
      <c r="R10">
        <f>'[15]bpwr.ss. 16153573  4 10 2024'!G2037</f>
        <v>-450</v>
      </c>
      <c r="S10">
        <f>'[15]bpwr.ss. 16153573  4 10 2024'!H2037</f>
        <v>-317.77999999999997</v>
      </c>
      <c r="T10">
        <f>'[15]bpwr.ss. 16153573  4 10 2024'!I2016</f>
        <v>0</v>
      </c>
      <c r="U10">
        <f>'[15]bpwr.ss. 16153573  4 10 2024'!J2016</f>
        <v>0</v>
      </c>
    </row>
    <row r="11" spans="1:22" ht="15.75" thickBot="1" x14ac:dyDescent="0.3">
      <c r="A11" s="221"/>
      <c r="B11" s="221" t="s">
        <v>580</v>
      </c>
      <c r="C11" s="119">
        <f>C10</f>
        <v>6</v>
      </c>
      <c r="D11" s="119">
        <f t="shared" ref="D11:J11" si="1">D10</f>
        <v>72.989999999999995</v>
      </c>
      <c r="E11" s="119">
        <f t="shared" si="1"/>
        <v>500</v>
      </c>
      <c r="F11" s="119">
        <f t="shared" si="1"/>
        <v>651.21</v>
      </c>
      <c r="G11" s="119">
        <f t="shared" si="1"/>
        <v>500</v>
      </c>
      <c r="H11" s="119">
        <f t="shared" si="1"/>
        <v>287.52999999999997</v>
      </c>
      <c r="I11" s="119">
        <f t="shared" si="1"/>
        <v>500</v>
      </c>
      <c r="J11" s="119">
        <f t="shared" si="1"/>
        <v>500</v>
      </c>
      <c r="K11" s="261"/>
      <c r="L11" t="str">
        <f>'[15]bpwr.ss. 16153573  4 10 2024'!A2038</f>
        <v xml:space="preserve">Department number:      </v>
      </c>
      <c r="M11" t="str">
        <f>'[15]bpwr.ss. 16153573  4 10 2024'!B2038</f>
        <v xml:space="preserve"> COHEN SCHOLARSHIP REVENUE      </v>
      </c>
      <c r="N11">
        <f>'[15]bpwr.ss. 16153573  4 10 2024'!C2038</f>
        <v>-6</v>
      </c>
      <c r="O11">
        <f>'[15]bpwr.ss. 16153573  4 10 2024'!D2038</f>
        <v>-72.989999999999995</v>
      </c>
      <c r="P11">
        <f>'[15]bpwr.ss. 16153573  4 10 2024'!E2038</f>
        <v>-450</v>
      </c>
      <c r="Q11">
        <f>'[15]bpwr.ss. 16153573  4 10 2024'!F2038</f>
        <v>-525.74</v>
      </c>
      <c r="R11">
        <f>'[15]bpwr.ss. 16153573  4 10 2024'!G2038</f>
        <v>-450</v>
      </c>
      <c r="S11">
        <f>'[15]bpwr.ss. 16153573  4 10 2024'!H2038</f>
        <v>-317.77999999999997</v>
      </c>
      <c r="T11">
        <f>'[15]bpwr.ss. 16153573  4 10 2024'!I2017</f>
        <v>0</v>
      </c>
      <c r="U11">
        <f>'[15]bpwr.ss. 16153573  4 10 2024'!J2017</f>
        <v>0</v>
      </c>
    </row>
    <row r="12" spans="1:22" ht="16.5" thickTop="1" thickBot="1" x14ac:dyDescent="0.3">
      <c r="A12" s="110"/>
      <c r="B12" s="110" t="s">
        <v>41</v>
      </c>
      <c r="C12" s="214">
        <f t="shared" ref="C12:J12" si="2">C11+C8</f>
        <v>11333</v>
      </c>
      <c r="D12" s="214">
        <f t="shared" si="2"/>
        <v>11399.99</v>
      </c>
      <c r="E12" s="214">
        <f t="shared" si="2"/>
        <v>12426</v>
      </c>
      <c r="F12" s="214">
        <f t="shared" si="2"/>
        <v>12577.21</v>
      </c>
      <c r="G12" s="214">
        <f t="shared" si="2"/>
        <v>13077.21</v>
      </c>
      <c r="H12" s="214">
        <f t="shared" si="2"/>
        <v>12864.74</v>
      </c>
      <c r="I12" s="214">
        <f t="shared" si="2"/>
        <v>13077.21</v>
      </c>
      <c r="J12" s="214">
        <f t="shared" si="2"/>
        <v>13077.21</v>
      </c>
      <c r="K12" s="261"/>
      <c r="L12" t="str">
        <f>'[15]bpwr.ss. 16153573  4 10 2024'!A2039</f>
        <v xml:space="preserve">              </v>
      </c>
      <c r="M12" t="str">
        <f>'[15]bpwr.ss. 16153573  4 10 2024'!B2039</f>
        <v xml:space="preserve"> Revenue                        Subtotal - - - - - - </v>
      </c>
      <c r="N12">
        <f>'[15]bpwr.ss. 16153573  4 10 2024'!C2039</f>
        <v>-6</v>
      </c>
      <c r="O12">
        <f>'[15]bpwr.ss. 16153573  4 10 2024'!D2039</f>
        <v>-72.989999999999995</v>
      </c>
      <c r="P12">
        <f>'[15]bpwr.ss. 16153573  4 10 2024'!E2039</f>
        <v>-450</v>
      </c>
      <c r="Q12">
        <f>'[15]bpwr.ss. 16153573  4 10 2024'!F2039</f>
        <v>-525.74</v>
      </c>
      <c r="R12">
        <f>'[15]bpwr.ss. 16153573  4 10 2024'!G2039</f>
        <v>-450</v>
      </c>
      <c r="S12">
        <f>'[15]bpwr.ss. 16153573  4 10 2024'!H2039</f>
        <v>-317.77999999999997</v>
      </c>
      <c r="T12">
        <f>'[15]bpwr.ss. 16153573  4 10 2024'!I2018</f>
        <v>0</v>
      </c>
      <c r="U12">
        <f>'[15]bpwr.ss. 16153573  4 10 2024'!J2018</f>
        <v>0</v>
      </c>
    </row>
    <row r="13" spans="1:22" ht="15.75" thickTop="1" x14ac:dyDescent="0.25">
      <c r="A13" s="97" t="s">
        <v>34</v>
      </c>
      <c r="B13" s="97"/>
      <c r="C13" s="119"/>
      <c r="D13" s="119"/>
      <c r="E13" s="119"/>
      <c r="F13" s="119"/>
      <c r="G13" s="119"/>
      <c r="H13" s="119"/>
      <c r="I13" s="119"/>
      <c r="J13" s="119"/>
      <c r="K13" s="261"/>
      <c r="L13" t="str">
        <f>'[15]bpwr.ss. 16153573  4 10 2024'!A2040</f>
        <v>810-00-00-54499</v>
      </c>
      <c r="M13" t="str">
        <f>'[15]bpwr.ss. 16153573  4 10 2024'!B2040</f>
        <v xml:space="preserve"> MISCELLANEOUS SERVIC </v>
      </c>
      <c r="N13">
        <f>'[15]bpwr.ss. 16153573  4 10 2024'!C2040</f>
        <v>200</v>
      </c>
      <c r="O13">
        <f>'[15]bpwr.ss. 16153573  4 10 2024'!D2040</f>
        <v>0</v>
      </c>
      <c r="P13">
        <f>'[15]bpwr.ss. 16153573  4 10 2024'!E2040</f>
        <v>200</v>
      </c>
      <c r="Q13">
        <f>'[15]bpwr.ss. 16153573  4 10 2024'!F2040</f>
        <v>0</v>
      </c>
      <c r="R13">
        <f>'[15]bpwr.ss. 16153573  4 10 2024'!G2040</f>
        <v>450</v>
      </c>
      <c r="S13">
        <f>'[15]bpwr.ss. 16153573  4 10 2024'!H2040</f>
        <v>0</v>
      </c>
      <c r="T13">
        <f>'[15]bpwr.ss. 16153573  4 10 2024'!I2019</f>
        <v>0</v>
      </c>
      <c r="U13">
        <f>'[15]bpwr.ss. 16153573  4 10 2024'!J2019</f>
        <v>0</v>
      </c>
    </row>
    <row r="14" spans="1:22" ht="15.75" thickBot="1" x14ac:dyDescent="0.3">
      <c r="A14" s="100" t="str">
        <f>L13</f>
        <v>810-00-00-54499</v>
      </c>
      <c r="B14" s="100" t="str">
        <f>M13</f>
        <v xml:space="preserve"> MISCELLANEOUS SERVIC </v>
      </c>
      <c r="C14" s="119">
        <f>N13</f>
        <v>200</v>
      </c>
      <c r="D14" s="119">
        <f t="shared" ref="D14:H14" si="3">O13</f>
        <v>0</v>
      </c>
      <c r="E14" s="119">
        <v>0</v>
      </c>
      <c r="F14" s="119">
        <f t="shared" si="3"/>
        <v>0</v>
      </c>
      <c r="G14" s="119">
        <v>500</v>
      </c>
      <c r="H14" s="119">
        <f t="shared" si="3"/>
        <v>0</v>
      </c>
      <c r="I14" s="119">
        <v>500</v>
      </c>
      <c r="J14" s="119">
        <v>500</v>
      </c>
      <c r="K14" s="261"/>
      <c r="L14">
        <f>'[15]bpwr.ss. 16153573  4 10 2024'!A2041</f>
        <v>0</v>
      </c>
      <c r="M14" t="str">
        <f>'[15]bpwr.ss. 16153573  4 10 2024'!B2041</f>
        <v xml:space="preserve"> Subtotal object - 54 </v>
      </c>
      <c r="N14">
        <f>'[15]bpwr.ss. 16153573  4 10 2024'!C2041</f>
        <v>200</v>
      </c>
      <c r="O14">
        <f>'[15]bpwr.ss. 16153573  4 10 2024'!D2041</f>
        <v>0</v>
      </c>
      <c r="P14">
        <f>'[15]bpwr.ss. 16153573  4 10 2024'!E2041</f>
        <v>200</v>
      </c>
      <c r="Q14">
        <f>'[15]bpwr.ss. 16153573  4 10 2024'!F2041</f>
        <v>0</v>
      </c>
      <c r="R14">
        <f>'[15]bpwr.ss. 16153573  4 10 2024'!G2041</f>
        <v>450</v>
      </c>
      <c r="S14">
        <f>'[15]bpwr.ss. 16153573  4 10 2024'!H2041</f>
        <v>0</v>
      </c>
      <c r="T14">
        <f>'[15]bpwr.ss. 16153573  4 10 2024'!I2020</f>
        <v>0</v>
      </c>
      <c r="U14">
        <f>'[15]bpwr.ss. 16153573  4 10 2024'!J2020</f>
        <v>0</v>
      </c>
    </row>
    <row r="15" spans="1:22" ht="16.5" thickTop="1" thickBot="1" x14ac:dyDescent="0.3">
      <c r="A15" s="110"/>
      <c r="B15" s="110" t="s">
        <v>1247</v>
      </c>
      <c r="C15" s="214">
        <f t="shared" ref="C15:I15" si="4">SUM(C14)</f>
        <v>200</v>
      </c>
      <c r="D15" s="214">
        <f t="shared" si="4"/>
        <v>0</v>
      </c>
      <c r="E15" s="214">
        <f t="shared" si="4"/>
        <v>0</v>
      </c>
      <c r="F15" s="214">
        <f t="shared" si="4"/>
        <v>0</v>
      </c>
      <c r="G15" s="214">
        <f t="shared" si="4"/>
        <v>500</v>
      </c>
      <c r="H15" s="214">
        <f t="shared" si="4"/>
        <v>0</v>
      </c>
      <c r="I15" s="214">
        <f t="shared" si="4"/>
        <v>500</v>
      </c>
      <c r="J15" s="214">
        <f>SUM(J14)</f>
        <v>500</v>
      </c>
      <c r="K15" s="261"/>
      <c r="L15" t="str">
        <f>'[15]bpwr.ss. 16153573  4 10 2024'!A2042</f>
        <v xml:space="preserve">Program number:   10 </v>
      </c>
      <c r="M15" t="str">
        <f>'[15]bpwr.ss. 16153573  4 10 2024'!B2042</f>
        <v xml:space="preserve"> ADMINISTRATION                 </v>
      </c>
      <c r="N15">
        <f>'[15]bpwr.ss. 16153573  4 10 2024'!C2042</f>
        <v>200</v>
      </c>
      <c r="O15">
        <f>'[15]bpwr.ss. 16153573  4 10 2024'!D2042</f>
        <v>0</v>
      </c>
      <c r="P15">
        <f>'[15]bpwr.ss. 16153573  4 10 2024'!E2042</f>
        <v>200</v>
      </c>
      <c r="Q15">
        <f>'[15]bpwr.ss. 16153573  4 10 2024'!F2042</f>
        <v>0</v>
      </c>
      <c r="R15">
        <f>'[15]bpwr.ss. 16153573  4 10 2024'!G2042</f>
        <v>450</v>
      </c>
      <c r="S15">
        <f>'[15]bpwr.ss. 16153573  4 10 2024'!H2042</f>
        <v>0</v>
      </c>
      <c r="T15">
        <f>'[15]bpwr.ss. 16153573  4 10 2024'!I2021</f>
        <v>0</v>
      </c>
      <c r="U15">
        <f>'[15]bpwr.ss. 16153573  4 10 2024'!J2021</f>
        <v>0</v>
      </c>
    </row>
    <row r="16" spans="1:22" ht="15.75" thickTop="1" x14ac:dyDescent="0.25">
      <c r="A16" s="97"/>
      <c r="B16" s="97"/>
      <c r="C16" s="119"/>
      <c r="D16" s="119"/>
      <c r="E16" s="119"/>
      <c r="F16" s="119"/>
      <c r="G16" s="119"/>
      <c r="H16" s="119"/>
      <c r="I16" s="119"/>
      <c r="J16" s="119"/>
      <c r="K16" s="261"/>
      <c r="L16" t="str">
        <f>'[15]bpwr.ss. 16153573  4 10 2024'!A2043</f>
        <v xml:space="preserve">Department number:   10 </v>
      </c>
      <c r="M16" t="str">
        <f>'[15]bpwr.ss. 16153573  4 10 2024'!B2043</f>
        <v xml:space="preserve"> GENERAL GOVERNMENT             </v>
      </c>
      <c r="N16">
        <f>'[15]bpwr.ss. 16153573  4 10 2024'!C2043</f>
        <v>200</v>
      </c>
      <c r="O16">
        <f>'[15]bpwr.ss. 16153573  4 10 2024'!D2043</f>
        <v>0</v>
      </c>
      <c r="P16">
        <f>'[15]bpwr.ss. 16153573  4 10 2024'!E2043</f>
        <v>200</v>
      </c>
      <c r="Q16">
        <f>'[15]bpwr.ss. 16153573  4 10 2024'!F2043</f>
        <v>0</v>
      </c>
      <c r="R16">
        <f>'[15]bpwr.ss. 16153573  4 10 2024'!G2043</f>
        <v>450</v>
      </c>
      <c r="S16">
        <f>'[15]bpwr.ss. 16153573  4 10 2024'!H2043</f>
        <v>0</v>
      </c>
      <c r="T16">
        <f>'[15]bpwr.ss. 16153573  4 10 2024'!I2022</f>
        <v>0</v>
      </c>
      <c r="U16">
        <f>'[15]bpwr.ss. 16153573  4 10 2024'!J2022</f>
        <v>0</v>
      </c>
    </row>
    <row r="17" spans="1:21" x14ac:dyDescent="0.25">
      <c r="A17" s="97"/>
      <c r="B17" s="97"/>
      <c r="C17" s="119"/>
      <c r="D17" s="119"/>
      <c r="E17" s="119"/>
      <c r="F17" s="119"/>
      <c r="G17" s="119"/>
      <c r="H17" s="119"/>
      <c r="I17" s="119"/>
      <c r="J17" s="119"/>
      <c r="K17" s="261"/>
      <c r="L17" t="str">
        <f>'[15]bpwr.ss. 16153573  4 10 2024'!A2044</f>
        <v xml:space="preserve">              </v>
      </c>
      <c r="M17" t="str">
        <f>'[15]bpwr.ss. 16153573  4 10 2024'!B2044</f>
        <v xml:space="preserve"> Expenditure                    Subtotal - - - - - - </v>
      </c>
      <c r="N17">
        <f>'[15]bpwr.ss. 16153573  4 10 2024'!C2044</f>
        <v>200</v>
      </c>
      <c r="O17">
        <f>'[15]bpwr.ss. 16153573  4 10 2024'!D2044</f>
        <v>0</v>
      </c>
      <c r="P17">
        <f>'[15]bpwr.ss. 16153573  4 10 2024'!E2044</f>
        <v>200</v>
      </c>
      <c r="Q17">
        <f>'[15]bpwr.ss. 16153573  4 10 2024'!F2044</f>
        <v>0</v>
      </c>
      <c r="R17">
        <f>'[15]bpwr.ss. 16153573  4 10 2024'!G2044</f>
        <v>450</v>
      </c>
      <c r="S17">
        <f>'[15]bpwr.ss. 16153573  4 10 2024'!H2044</f>
        <v>0</v>
      </c>
      <c r="T17">
        <f>'[15]bpwr.ss. 16153573  4 10 2024'!I2023</f>
        <v>0</v>
      </c>
      <c r="U17">
        <f>'[15]bpwr.ss. 16153573  4 10 2024'!J2023</f>
        <v>0</v>
      </c>
    </row>
    <row r="18" spans="1:21" x14ac:dyDescent="0.25">
      <c r="A18" s="97"/>
      <c r="B18" s="97" t="s">
        <v>885</v>
      </c>
      <c r="C18" s="119">
        <f t="shared" ref="C18:J18" si="5">C12-C15</f>
        <v>11133</v>
      </c>
      <c r="D18" s="119">
        <f t="shared" si="5"/>
        <v>11399.99</v>
      </c>
      <c r="E18" s="119">
        <f t="shared" si="5"/>
        <v>12426</v>
      </c>
      <c r="F18" s="119">
        <f t="shared" si="5"/>
        <v>12577.21</v>
      </c>
      <c r="G18" s="119">
        <f t="shared" si="5"/>
        <v>12577.21</v>
      </c>
      <c r="H18" s="119">
        <f t="shared" si="5"/>
        <v>12864.74</v>
      </c>
      <c r="I18" s="119">
        <f t="shared" si="5"/>
        <v>12577.21</v>
      </c>
      <c r="J18" s="119">
        <f t="shared" si="5"/>
        <v>12577.21</v>
      </c>
      <c r="K18" s="261"/>
      <c r="L18" t="str">
        <f>'[15]bpwr.ss. 16153573  4 10 2024'!A2045</f>
        <v xml:space="preserve">Fund number:   84 </v>
      </c>
      <c r="M18" t="str">
        <f>'[15]bpwr.ss. 16153573  4 10 2024'!B2045</f>
        <v xml:space="preserve"> COHEN SCHOLORSHIP TRUST        </v>
      </c>
      <c r="N18">
        <f>'[15]bpwr.ss. 16153573  4 10 2024'!C2045</f>
        <v>194</v>
      </c>
      <c r="O18">
        <f>'[15]bpwr.ss. 16153573  4 10 2024'!D2045</f>
        <v>-72.989999999999995</v>
      </c>
      <c r="P18">
        <f>'[15]bpwr.ss. 16153573  4 10 2024'!E2045</f>
        <v>-250</v>
      </c>
      <c r="Q18">
        <f>'[15]bpwr.ss. 16153573  4 10 2024'!F2045</f>
        <v>-525.74</v>
      </c>
      <c r="R18">
        <f>'[15]bpwr.ss. 16153573  4 10 2024'!G2045</f>
        <v>0</v>
      </c>
      <c r="S18">
        <f>'[15]bpwr.ss. 16153573  4 10 2024'!H2045</f>
        <v>-317.77999999999997</v>
      </c>
      <c r="T18">
        <f>'[15]bpwr.ss. 16153573  4 10 2024'!I2024</f>
        <v>0</v>
      </c>
      <c r="U18">
        <f>'[15]bpwr.ss. 16153573  4 10 2024'!J2024</f>
        <v>0</v>
      </c>
    </row>
    <row r="19" spans="1:21" x14ac:dyDescent="0.25">
      <c r="A19" s="97"/>
      <c r="B19" s="97"/>
      <c r="C19" s="119"/>
      <c r="D19" s="119"/>
      <c r="E19" s="119"/>
      <c r="F19" s="119"/>
      <c r="G19" s="119"/>
      <c r="H19" s="119"/>
      <c r="I19" s="119"/>
      <c r="J19" s="119"/>
      <c r="K19" s="261"/>
    </row>
    <row r="20" spans="1:21" x14ac:dyDescent="0.25">
      <c r="A20" s="97"/>
      <c r="B20" s="97"/>
      <c r="C20" s="119"/>
      <c r="D20" s="119"/>
      <c r="E20" s="119"/>
      <c r="F20" s="119"/>
      <c r="G20" s="119"/>
      <c r="H20" s="119"/>
      <c r="I20" s="119"/>
      <c r="J20" s="119"/>
      <c r="K20" s="261"/>
    </row>
    <row r="21" spans="1:21" x14ac:dyDescent="0.25">
      <c r="A21" s="97"/>
      <c r="B21" s="97" t="s">
        <v>886</v>
      </c>
      <c r="C21" s="119">
        <f t="shared" ref="C21:J21" si="6">C11-C15</f>
        <v>-194</v>
      </c>
      <c r="D21" s="119">
        <f t="shared" si="6"/>
        <v>72.989999999999995</v>
      </c>
      <c r="E21" s="119">
        <f t="shared" si="6"/>
        <v>500</v>
      </c>
      <c r="F21" s="119">
        <f t="shared" si="6"/>
        <v>651.21</v>
      </c>
      <c r="G21" s="119">
        <f t="shared" si="6"/>
        <v>0</v>
      </c>
      <c r="H21" s="119">
        <f t="shared" si="6"/>
        <v>287.52999999999997</v>
      </c>
      <c r="I21" s="119">
        <f t="shared" si="6"/>
        <v>0</v>
      </c>
      <c r="J21" s="119">
        <f t="shared" si="6"/>
        <v>0</v>
      </c>
      <c r="K21" s="261"/>
    </row>
    <row r="22" spans="1:21" x14ac:dyDescent="0.25">
      <c r="A22" s="97"/>
      <c r="B22" s="97"/>
      <c r="C22" s="119"/>
      <c r="D22" s="119"/>
      <c r="E22" s="119"/>
      <c r="F22" s="119"/>
      <c r="G22" s="119"/>
      <c r="H22" s="119"/>
      <c r="I22" s="119"/>
      <c r="J22" s="119"/>
      <c r="K22" s="261"/>
    </row>
    <row r="23" spans="1:21" x14ac:dyDescent="0.25">
      <c r="B23" s="97"/>
      <c r="C23" s="119"/>
      <c r="D23" s="119"/>
      <c r="E23" s="119"/>
      <c r="F23" s="119"/>
      <c r="G23" s="119"/>
      <c r="H23" s="119"/>
      <c r="I23" s="119"/>
      <c r="J23" s="119"/>
      <c r="K23" s="261"/>
    </row>
    <row r="24" spans="1:21" x14ac:dyDescent="0.25">
      <c r="K24" s="261"/>
    </row>
    <row r="25" spans="1:21" x14ac:dyDescent="0.25">
      <c r="B25" s="97"/>
      <c r="C25" s="119"/>
      <c r="D25" s="119"/>
      <c r="E25" s="119"/>
      <c r="F25" s="119"/>
      <c r="G25" s="119"/>
      <c r="H25" s="119"/>
      <c r="I25" s="119"/>
      <c r="J25" s="119"/>
      <c r="K25" s="261"/>
    </row>
    <row r="26" spans="1:21" x14ac:dyDescent="0.25">
      <c r="K26" s="261"/>
    </row>
    <row r="27" spans="1:21" x14ac:dyDescent="0.25">
      <c r="A27" s="95"/>
      <c r="B27" s="95"/>
      <c r="C27" s="197"/>
      <c r="D27" s="197"/>
      <c r="E27" s="197"/>
      <c r="F27" s="197"/>
      <c r="G27" s="197"/>
      <c r="H27" s="197"/>
      <c r="I27" s="197"/>
      <c r="J27" s="197"/>
      <c r="K27" s="261"/>
    </row>
    <row r="28" spans="1:21" x14ac:dyDescent="0.25">
      <c r="K28" s="261"/>
    </row>
    <row r="29" spans="1:21" x14ac:dyDescent="0.25">
      <c r="A29" s="95"/>
      <c r="B29" s="95"/>
      <c r="C29" s="197"/>
      <c r="D29" s="197"/>
      <c r="E29" s="197"/>
      <c r="F29" s="197"/>
      <c r="G29" s="197"/>
      <c r="H29" s="197"/>
      <c r="I29" s="197"/>
      <c r="J29" s="197"/>
    </row>
    <row r="30" spans="1:21" x14ac:dyDescent="0.25">
      <c r="A30" s="95"/>
      <c r="B30" s="95"/>
      <c r="C30" s="197"/>
      <c r="D30" s="197"/>
      <c r="E30" s="197"/>
      <c r="F30" s="197"/>
      <c r="G30" s="197"/>
      <c r="H30" s="197"/>
      <c r="I30" s="197"/>
      <c r="J30" s="197"/>
    </row>
    <row r="31" spans="1:21" x14ac:dyDescent="0.25">
      <c r="A31" s="95"/>
      <c r="B31" s="95"/>
      <c r="C31" s="197"/>
      <c r="D31" s="197"/>
      <c r="E31" s="197"/>
      <c r="F31" s="197"/>
      <c r="G31" s="197"/>
      <c r="H31" s="197"/>
      <c r="I31" s="197"/>
      <c r="J31" s="197"/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01"/>
  <sheetViews>
    <sheetView topLeftCell="A6" zoomScale="106" zoomScaleNormal="106" workbookViewId="0">
      <selection activeCell="N28" sqref="N28"/>
    </sheetView>
  </sheetViews>
  <sheetFormatPr defaultRowHeight="15" x14ac:dyDescent="0.25"/>
  <cols>
    <col min="1" max="1" width="14" customWidth="1"/>
    <col min="2" max="2" width="27.5703125" customWidth="1"/>
    <col min="3" max="5" width="9.5703125" bestFit="1" customWidth="1"/>
    <col min="6" max="6" width="12" bestFit="1" customWidth="1"/>
    <col min="7" max="7" width="9.5703125" bestFit="1" customWidth="1"/>
    <col min="8" max="8" width="10.85546875" bestFit="1" customWidth="1"/>
  </cols>
  <sheetData>
    <row r="1" spans="1:8" x14ac:dyDescent="0.25">
      <c r="A1" s="159" t="s">
        <v>0</v>
      </c>
      <c r="B1" s="159"/>
      <c r="C1" s="159"/>
      <c r="D1" s="159"/>
      <c r="E1" s="159"/>
      <c r="F1" s="159"/>
      <c r="G1" s="159"/>
      <c r="H1" s="159"/>
    </row>
    <row r="2" spans="1:8" x14ac:dyDescent="0.25">
      <c r="A2" s="161" t="s">
        <v>481</v>
      </c>
      <c r="B2" s="161"/>
      <c r="C2" s="161"/>
      <c r="D2" s="161"/>
      <c r="E2" s="161"/>
      <c r="F2" s="161"/>
      <c r="G2" s="161"/>
      <c r="H2" s="161"/>
    </row>
    <row r="3" spans="1:8" x14ac:dyDescent="0.25">
      <c r="A3" s="159" t="s">
        <v>25</v>
      </c>
      <c r="B3" s="159"/>
      <c r="C3" s="159"/>
      <c r="D3" s="159"/>
      <c r="E3" s="159"/>
      <c r="F3" s="159"/>
      <c r="G3" s="159"/>
      <c r="H3" s="159"/>
    </row>
    <row r="4" spans="1:8" x14ac:dyDescent="0.25">
      <c r="A4" s="121"/>
      <c r="B4" s="121"/>
      <c r="C4" s="122" t="s">
        <v>469</v>
      </c>
      <c r="D4" s="122" t="s">
        <v>469</v>
      </c>
      <c r="E4" s="122" t="s">
        <v>470</v>
      </c>
      <c r="F4" s="122" t="s">
        <v>470</v>
      </c>
      <c r="G4" s="122" t="s">
        <v>470</v>
      </c>
      <c r="H4" s="122" t="s">
        <v>55</v>
      </c>
    </row>
    <row r="5" spans="1:8" x14ac:dyDescent="0.25">
      <c r="A5" s="123" t="s">
        <v>2</v>
      </c>
      <c r="B5" s="123" t="s">
        <v>3</v>
      </c>
      <c r="C5" s="122" t="s">
        <v>471</v>
      </c>
      <c r="D5" s="122" t="s">
        <v>472</v>
      </c>
      <c r="E5" s="122" t="s">
        <v>473</v>
      </c>
      <c r="F5" s="122" t="s">
        <v>472</v>
      </c>
      <c r="G5" s="122" t="s">
        <v>471</v>
      </c>
      <c r="H5" s="124" t="s">
        <v>474</v>
      </c>
    </row>
    <row r="6" spans="1:8" ht="15.75" thickBot="1" x14ac:dyDescent="0.3">
      <c r="A6" s="123" t="s">
        <v>4</v>
      </c>
      <c r="B6" s="125"/>
      <c r="C6" s="126" t="s">
        <v>11</v>
      </c>
      <c r="D6" s="126"/>
      <c r="E6" s="126" t="s">
        <v>14</v>
      </c>
      <c r="F6" s="126" t="s">
        <v>475</v>
      </c>
      <c r="G6" s="126" t="s">
        <v>14</v>
      </c>
      <c r="H6" s="126" t="s">
        <v>14</v>
      </c>
    </row>
    <row r="7" spans="1:8" ht="15.75" thickTop="1" x14ac:dyDescent="0.25">
      <c r="A7" s="26" t="s">
        <v>116</v>
      </c>
      <c r="B7" s="1" t="s">
        <v>307</v>
      </c>
      <c r="C7" s="4">
        <v>105582</v>
      </c>
      <c r="D7" s="4">
        <v>105711.43</v>
      </c>
      <c r="E7" s="4">
        <v>111283</v>
      </c>
      <c r="F7" s="4">
        <v>53356.86</v>
      </c>
      <c r="G7" s="4">
        <v>108567</v>
      </c>
      <c r="H7" s="4">
        <v>108507</v>
      </c>
    </row>
    <row r="8" spans="1:8" x14ac:dyDescent="0.25">
      <c r="A8" s="1" t="s">
        <v>117</v>
      </c>
      <c r="B8" s="1" t="s">
        <v>308</v>
      </c>
      <c r="C8" s="4">
        <v>6000</v>
      </c>
      <c r="D8" s="4">
        <v>276.95</v>
      </c>
      <c r="E8" s="4">
        <v>6000</v>
      </c>
      <c r="F8" s="4">
        <v>1029.07</v>
      </c>
      <c r="G8" s="4">
        <v>6000</v>
      </c>
      <c r="H8" s="4">
        <v>5000</v>
      </c>
    </row>
    <row r="9" spans="1:8" x14ac:dyDescent="0.25">
      <c r="A9" s="1" t="s">
        <v>118</v>
      </c>
      <c r="B9" s="1" t="s">
        <v>309</v>
      </c>
      <c r="C9" s="4">
        <v>100</v>
      </c>
      <c r="D9" s="4">
        <v>0</v>
      </c>
      <c r="E9" s="4">
        <v>100</v>
      </c>
      <c r="F9" s="4">
        <v>0</v>
      </c>
      <c r="G9" s="4">
        <v>100</v>
      </c>
      <c r="H9" s="4">
        <v>100</v>
      </c>
    </row>
    <row r="10" spans="1:8" x14ac:dyDescent="0.25">
      <c r="A10" s="1" t="s">
        <v>124</v>
      </c>
      <c r="B10" s="1" t="s">
        <v>315</v>
      </c>
      <c r="C10" s="4">
        <v>963</v>
      </c>
      <c r="D10" s="4">
        <v>965.08</v>
      </c>
      <c r="E10" s="4">
        <v>960</v>
      </c>
      <c r="F10" s="4">
        <v>488.92</v>
      </c>
      <c r="G10" s="4">
        <v>987</v>
      </c>
      <c r="H10" s="4">
        <v>960</v>
      </c>
    </row>
    <row r="11" spans="1:8" x14ac:dyDescent="0.25">
      <c r="A11" s="1" t="s">
        <v>119</v>
      </c>
      <c r="B11" s="1" t="s">
        <v>310</v>
      </c>
      <c r="C11" s="4">
        <v>540</v>
      </c>
      <c r="D11" s="4">
        <v>540</v>
      </c>
      <c r="E11" s="4">
        <v>720</v>
      </c>
      <c r="F11" s="4">
        <v>600</v>
      </c>
      <c r="G11" s="4">
        <v>600</v>
      </c>
      <c r="H11" s="4">
        <v>780</v>
      </c>
    </row>
    <row r="12" spans="1:8" x14ac:dyDescent="0.25">
      <c r="A12" s="1" t="s">
        <v>120</v>
      </c>
      <c r="B12" s="1" t="s">
        <v>311</v>
      </c>
      <c r="C12" s="4">
        <v>14857</v>
      </c>
      <c r="D12" s="4">
        <v>14097.89</v>
      </c>
      <c r="E12" s="4">
        <v>15931</v>
      </c>
      <c r="F12" s="4">
        <v>7334.6</v>
      </c>
      <c r="G12" s="4">
        <v>15491</v>
      </c>
      <c r="H12" s="4">
        <v>15480</v>
      </c>
    </row>
    <row r="13" spans="1:8" x14ac:dyDescent="0.25">
      <c r="A13" s="1" t="s">
        <v>121</v>
      </c>
      <c r="B13" s="1" t="s">
        <v>312</v>
      </c>
      <c r="C13" s="4">
        <v>8395</v>
      </c>
      <c r="D13" s="4">
        <v>7753.01</v>
      </c>
      <c r="E13" s="4">
        <v>9108</v>
      </c>
      <c r="F13" s="4">
        <v>4119.67</v>
      </c>
      <c r="G13" s="4">
        <v>8765</v>
      </c>
      <c r="H13" s="4">
        <v>8824</v>
      </c>
    </row>
    <row r="14" spans="1:8" x14ac:dyDescent="0.25">
      <c r="A14" s="1" t="s">
        <v>123</v>
      </c>
      <c r="B14" s="1" t="s">
        <v>314</v>
      </c>
      <c r="C14" s="4">
        <v>348</v>
      </c>
      <c r="D14" s="4">
        <v>213.56</v>
      </c>
      <c r="E14" s="4">
        <v>271</v>
      </c>
      <c r="F14" s="4">
        <v>455.91</v>
      </c>
      <c r="G14" s="4">
        <v>615</v>
      </c>
      <c r="H14" s="4">
        <v>165</v>
      </c>
    </row>
    <row r="15" spans="1:8" x14ac:dyDescent="0.25">
      <c r="A15" s="1" t="s">
        <v>122</v>
      </c>
      <c r="B15" s="1" t="s">
        <v>313</v>
      </c>
      <c r="C15" s="4">
        <v>27073</v>
      </c>
      <c r="D15" s="4">
        <v>26903.64</v>
      </c>
      <c r="E15" s="4">
        <v>26684</v>
      </c>
      <c r="F15" s="4">
        <v>19317.599999999999</v>
      </c>
      <c r="G15" s="4">
        <v>26684</v>
      </c>
      <c r="H15" s="4">
        <v>30270</v>
      </c>
    </row>
    <row r="16" spans="1:8" x14ac:dyDescent="0.25">
      <c r="A16" s="5"/>
      <c r="B16" s="12" t="s">
        <v>6</v>
      </c>
      <c r="C16" s="6">
        <f>SUM(C7:C15)</f>
        <v>163858</v>
      </c>
      <c r="D16" s="6">
        <f t="shared" ref="D16:G16" si="0">SUM(D7:D15)</f>
        <v>156461.56</v>
      </c>
      <c r="E16" s="6">
        <f t="shared" si="0"/>
        <v>171057</v>
      </c>
      <c r="F16" s="6">
        <f t="shared" si="0"/>
        <v>86702.63</v>
      </c>
      <c r="G16" s="6">
        <f t="shared" si="0"/>
        <v>167809</v>
      </c>
      <c r="H16" s="6">
        <f>SUM(H7:H15)</f>
        <v>170086</v>
      </c>
    </row>
    <row r="17" spans="1:8" x14ac:dyDescent="0.25">
      <c r="A17" s="1" t="s">
        <v>125</v>
      </c>
      <c r="B17" s="1" t="s">
        <v>327</v>
      </c>
      <c r="C17" s="4">
        <v>3000</v>
      </c>
      <c r="D17" s="4">
        <v>4115.0600000000004</v>
      </c>
      <c r="E17" s="4">
        <v>3000</v>
      </c>
      <c r="F17" s="4">
        <v>1102.96</v>
      </c>
      <c r="G17" s="4">
        <v>3000</v>
      </c>
      <c r="H17" s="4">
        <v>3100</v>
      </c>
    </row>
    <row r="18" spans="1:8" x14ac:dyDescent="0.25">
      <c r="A18" s="1" t="s">
        <v>126</v>
      </c>
      <c r="B18" s="1" t="s">
        <v>328</v>
      </c>
      <c r="C18" s="4">
        <v>37500</v>
      </c>
      <c r="D18" s="4">
        <v>48218.17</v>
      </c>
      <c r="E18" s="4">
        <v>37875</v>
      </c>
      <c r="F18" s="4">
        <v>20595.310000000001</v>
      </c>
      <c r="G18" s="4">
        <v>52000</v>
      </c>
      <c r="H18" s="4">
        <v>53000</v>
      </c>
    </row>
    <row r="19" spans="1:8" x14ac:dyDescent="0.25">
      <c r="A19" s="1" t="s">
        <v>127</v>
      </c>
      <c r="B19" s="1" t="s">
        <v>451</v>
      </c>
      <c r="C19" s="4">
        <v>1500</v>
      </c>
      <c r="D19" s="4">
        <v>0</v>
      </c>
      <c r="E19" s="4">
        <v>1500</v>
      </c>
      <c r="F19" s="4">
        <v>213.87</v>
      </c>
      <c r="G19" s="4">
        <v>1500</v>
      </c>
      <c r="H19" s="4">
        <v>1500</v>
      </c>
    </row>
    <row r="20" spans="1:8" x14ac:dyDescent="0.25">
      <c r="A20" s="1" t="s">
        <v>480</v>
      </c>
      <c r="B20" s="1" t="s">
        <v>482</v>
      </c>
      <c r="C20" s="4">
        <v>0</v>
      </c>
      <c r="D20" s="4">
        <v>194.41</v>
      </c>
      <c r="E20" s="4">
        <v>0</v>
      </c>
      <c r="F20" s="4">
        <v>0</v>
      </c>
      <c r="G20" s="4">
        <v>0</v>
      </c>
      <c r="H20" s="4">
        <v>0</v>
      </c>
    </row>
    <row r="21" spans="1:8" x14ac:dyDescent="0.25">
      <c r="A21" s="1" t="s">
        <v>128</v>
      </c>
      <c r="B21" s="1" t="s">
        <v>337</v>
      </c>
      <c r="C21" s="4">
        <v>500</v>
      </c>
      <c r="D21" s="4">
        <v>326.52999999999997</v>
      </c>
      <c r="E21" s="4">
        <v>500</v>
      </c>
      <c r="F21" s="4">
        <v>96.43</v>
      </c>
      <c r="G21" s="4">
        <v>500</v>
      </c>
      <c r="H21" s="4">
        <v>500</v>
      </c>
    </row>
    <row r="22" spans="1:8" x14ac:dyDescent="0.25">
      <c r="A22" s="5"/>
      <c r="B22" s="12" t="s">
        <v>7</v>
      </c>
      <c r="C22" s="6">
        <f>SUM(C17:C21)</f>
        <v>42500</v>
      </c>
      <c r="D22" s="6">
        <f t="shared" ref="D22:G22" si="1">SUM(D17:D21)</f>
        <v>52854.17</v>
      </c>
      <c r="E22" s="6">
        <f t="shared" si="1"/>
        <v>42875</v>
      </c>
      <c r="F22" s="6">
        <f t="shared" si="1"/>
        <v>22008.57</v>
      </c>
      <c r="G22" s="6">
        <f t="shared" si="1"/>
        <v>57000</v>
      </c>
      <c r="H22" s="6">
        <f>SUM(H17:H21)</f>
        <v>58100</v>
      </c>
    </row>
    <row r="23" spans="1:8" x14ac:dyDescent="0.25">
      <c r="A23" s="1" t="s">
        <v>129</v>
      </c>
      <c r="B23" s="1" t="s">
        <v>346</v>
      </c>
      <c r="C23" s="4">
        <v>2750</v>
      </c>
      <c r="D23" s="4">
        <v>23.79</v>
      </c>
      <c r="E23" s="4">
        <v>2750</v>
      </c>
      <c r="F23" s="4">
        <v>972.09</v>
      </c>
      <c r="G23" s="4">
        <v>2750</v>
      </c>
      <c r="H23" s="4">
        <v>2750</v>
      </c>
    </row>
    <row r="24" spans="1:8" x14ac:dyDescent="0.25">
      <c r="A24" s="1" t="s">
        <v>130</v>
      </c>
      <c r="B24" s="1" t="s">
        <v>447</v>
      </c>
      <c r="C24" s="4">
        <v>7500</v>
      </c>
      <c r="D24" s="4">
        <v>5785</v>
      </c>
      <c r="E24" s="4">
        <v>82998</v>
      </c>
      <c r="F24" s="4">
        <v>83601.320000000007</v>
      </c>
      <c r="G24" s="4">
        <v>83602</v>
      </c>
      <c r="H24" s="4">
        <v>78000</v>
      </c>
    </row>
    <row r="25" spans="1:8" x14ac:dyDescent="0.25">
      <c r="A25" s="5"/>
      <c r="B25" s="12" t="s">
        <v>8</v>
      </c>
      <c r="C25" s="6">
        <f>SUM(C23:C24)</f>
        <v>10250</v>
      </c>
      <c r="D25" s="6">
        <f t="shared" ref="D25:G25" si="2">SUM(D23:D24)</f>
        <v>5808.79</v>
      </c>
      <c r="E25" s="6">
        <f t="shared" si="2"/>
        <v>85748</v>
      </c>
      <c r="F25" s="6">
        <f t="shared" si="2"/>
        <v>84573.41</v>
      </c>
      <c r="G25" s="6">
        <f t="shared" si="2"/>
        <v>86352</v>
      </c>
      <c r="H25" s="6">
        <f>SUM(H23:H24)</f>
        <v>80750</v>
      </c>
    </row>
    <row r="26" spans="1:8" hidden="1" x14ac:dyDescent="0.25">
      <c r="A26" s="1" t="s">
        <v>131</v>
      </c>
      <c r="B26" s="1" t="s">
        <v>367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</row>
    <row r="27" spans="1:8" x14ac:dyDescent="0.25">
      <c r="A27" s="1" t="s">
        <v>132</v>
      </c>
      <c r="B27" s="1" t="s">
        <v>368</v>
      </c>
      <c r="C27" s="4">
        <v>695</v>
      </c>
      <c r="D27" s="4">
        <v>141.04</v>
      </c>
      <c r="E27" s="4">
        <v>736</v>
      </c>
      <c r="F27" s="4">
        <v>79.36</v>
      </c>
      <c r="G27" s="4">
        <v>736</v>
      </c>
      <c r="H27" s="4">
        <v>736</v>
      </c>
    </row>
    <row r="28" spans="1:8" x14ac:dyDescent="0.25">
      <c r="A28" s="1" t="s">
        <v>133</v>
      </c>
      <c r="B28" s="1" t="s">
        <v>369</v>
      </c>
      <c r="C28" s="4">
        <v>36267</v>
      </c>
      <c r="D28" s="4">
        <v>24510.77</v>
      </c>
      <c r="E28" s="4">
        <v>42448</v>
      </c>
      <c r="F28" s="4">
        <v>11367.74</v>
      </c>
      <c r="G28" s="4">
        <v>42448</v>
      </c>
      <c r="H28" s="4">
        <v>42448</v>
      </c>
    </row>
    <row r="29" spans="1:8" x14ac:dyDescent="0.25">
      <c r="A29" s="1" t="s">
        <v>134</v>
      </c>
      <c r="B29" s="1" t="s">
        <v>370</v>
      </c>
      <c r="C29" s="4">
        <v>1800</v>
      </c>
      <c r="D29" s="4">
        <v>108.18</v>
      </c>
      <c r="E29" s="4">
        <v>1800</v>
      </c>
      <c r="F29" s="4">
        <v>192.5</v>
      </c>
      <c r="G29" s="4">
        <v>1800</v>
      </c>
      <c r="H29" s="4">
        <v>1800</v>
      </c>
    </row>
    <row r="30" spans="1:8" x14ac:dyDescent="0.25">
      <c r="A30" s="1" t="s">
        <v>135</v>
      </c>
      <c r="B30" s="1" t="s">
        <v>372</v>
      </c>
      <c r="C30" s="4">
        <v>44000</v>
      </c>
      <c r="D30" s="4">
        <v>51763.72</v>
      </c>
      <c r="E30" s="4">
        <v>45000</v>
      </c>
      <c r="F30" s="4">
        <v>29805.599999999999</v>
      </c>
      <c r="G30" s="4">
        <v>45000</v>
      </c>
      <c r="H30" s="4">
        <v>45500</v>
      </c>
    </row>
    <row r="31" spans="1:8" x14ac:dyDescent="0.25">
      <c r="A31" s="1" t="s">
        <v>136</v>
      </c>
      <c r="B31" s="1" t="s">
        <v>452</v>
      </c>
      <c r="C31" s="4">
        <v>4300</v>
      </c>
      <c r="D31" s="4">
        <v>0</v>
      </c>
      <c r="E31" s="4">
        <v>4300</v>
      </c>
      <c r="F31" s="4">
        <v>0</v>
      </c>
      <c r="G31" s="4">
        <v>4300</v>
      </c>
      <c r="H31" s="4">
        <v>4300</v>
      </c>
    </row>
    <row r="32" spans="1:8" x14ac:dyDescent="0.25">
      <c r="A32" s="1" t="s">
        <v>137</v>
      </c>
      <c r="B32" s="1" t="s">
        <v>381</v>
      </c>
      <c r="C32" s="4">
        <v>750</v>
      </c>
      <c r="D32" s="4">
        <v>580.38</v>
      </c>
      <c r="E32" s="4">
        <v>750</v>
      </c>
      <c r="F32" s="4">
        <v>19.149999999999999</v>
      </c>
      <c r="G32" s="4">
        <v>750</v>
      </c>
      <c r="H32" s="4">
        <v>750</v>
      </c>
    </row>
    <row r="33" spans="1:8" x14ac:dyDescent="0.25">
      <c r="A33" s="5"/>
      <c r="B33" s="12" t="s">
        <v>9</v>
      </c>
      <c r="C33" s="6">
        <f>SUM(C26:C32)</f>
        <v>87812</v>
      </c>
      <c r="D33" s="6">
        <f t="shared" ref="D33:G33" si="3">SUM(D26:D32)</f>
        <v>77104.090000000011</v>
      </c>
      <c r="E33" s="6">
        <f t="shared" si="3"/>
        <v>95034</v>
      </c>
      <c r="F33" s="6">
        <f t="shared" si="3"/>
        <v>41464.35</v>
      </c>
      <c r="G33" s="6">
        <f t="shared" si="3"/>
        <v>95034</v>
      </c>
      <c r="H33" s="6">
        <f>SUM(H26:H32)</f>
        <v>95534</v>
      </c>
    </row>
    <row r="34" spans="1:8" hidden="1" x14ac:dyDescent="0.25">
      <c r="A34" s="7" t="s">
        <v>114</v>
      </c>
      <c r="B34" s="16" t="s">
        <v>453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</row>
    <row r="35" spans="1:8" hidden="1" x14ac:dyDescent="0.25">
      <c r="A35" s="5"/>
      <c r="B35" s="12" t="s">
        <v>48</v>
      </c>
      <c r="C35" s="6">
        <f>SUM(C34:C34)</f>
        <v>0</v>
      </c>
      <c r="D35" s="6">
        <f t="shared" ref="D35:H35" si="4">SUM(D34:D34)</f>
        <v>0</v>
      </c>
      <c r="E35" s="6">
        <f t="shared" si="4"/>
        <v>0</v>
      </c>
      <c r="F35" s="6">
        <f t="shared" si="4"/>
        <v>0</v>
      </c>
      <c r="G35" s="6">
        <f t="shared" si="4"/>
        <v>0</v>
      </c>
      <c r="H35" s="6">
        <f t="shared" si="4"/>
        <v>0</v>
      </c>
    </row>
    <row r="36" spans="1:8" x14ac:dyDescent="0.25">
      <c r="A36" s="1" t="s">
        <v>138</v>
      </c>
      <c r="B36" s="1" t="s">
        <v>454</v>
      </c>
      <c r="C36" s="8">
        <v>125000</v>
      </c>
      <c r="D36" s="8">
        <v>65365.440000000002</v>
      </c>
      <c r="E36" s="8">
        <v>0</v>
      </c>
      <c r="F36" s="8">
        <v>0</v>
      </c>
      <c r="G36" s="8">
        <v>0</v>
      </c>
      <c r="H36" s="8">
        <v>0</v>
      </c>
    </row>
    <row r="37" spans="1:8" ht="15.75" thickBot="1" x14ac:dyDescent="0.3">
      <c r="A37" s="18"/>
      <c r="B37" s="21" t="s">
        <v>47</v>
      </c>
      <c r="C37" s="19">
        <f>SUM(C36:C36)</f>
        <v>125000</v>
      </c>
      <c r="D37" s="19">
        <f t="shared" ref="D37:G37" si="5">SUM(D36:D36)</f>
        <v>65365.440000000002</v>
      </c>
      <c r="E37" s="19">
        <f t="shared" si="5"/>
        <v>0</v>
      </c>
      <c r="F37" s="19">
        <f t="shared" si="5"/>
        <v>0</v>
      </c>
      <c r="G37" s="19">
        <f t="shared" si="5"/>
        <v>0</v>
      </c>
      <c r="H37" s="19">
        <f>SUM(H36:H36)</f>
        <v>0</v>
      </c>
    </row>
    <row r="38" spans="1:8" ht="16.5" thickTop="1" thickBot="1" x14ac:dyDescent="0.3">
      <c r="A38" s="9"/>
      <c r="B38" s="9" t="s">
        <v>26</v>
      </c>
      <c r="C38" s="10">
        <f>SUM(C7:C37)/2</f>
        <v>429420</v>
      </c>
      <c r="D38" s="10">
        <f t="shared" ref="D38:G38" si="6">SUM(D7:D37)/2</f>
        <v>357594.04999999993</v>
      </c>
      <c r="E38" s="10">
        <f t="shared" si="6"/>
        <v>394714</v>
      </c>
      <c r="F38" s="10">
        <f t="shared" si="6"/>
        <v>234748.95999999996</v>
      </c>
      <c r="G38" s="10">
        <f t="shared" si="6"/>
        <v>406195</v>
      </c>
      <c r="H38" s="10">
        <f>SUM(H7:H37)/2</f>
        <v>404470</v>
      </c>
    </row>
    <row r="39" spans="1:8" ht="15.75" thickTop="1" x14ac:dyDescent="0.25"/>
    <row r="49" spans="1:8" x14ac:dyDescent="0.25">
      <c r="A49" s="171" t="str">
        <f>A1</f>
        <v>CITY OF GAINESVILLE</v>
      </c>
      <c r="B49" s="171"/>
      <c r="C49" s="171"/>
      <c r="D49" s="171"/>
      <c r="E49" s="171"/>
      <c r="F49" s="171"/>
      <c r="G49" s="171"/>
      <c r="H49" s="171"/>
    </row>
    <row r="50" spans="1:8" x14ac:dyDescent="0.25">
      <c r="A50" s="171" t="str">
        <f>A2</f>
        <v xml:space="preserve"> BUDGET 2025-2026</v>
      </c>
      <c r="B50" s="171"/>
      <c r="C50" s="171"/>
      <c r="D50" s="171"/>
      <c r="E50" s="171"/>
      <c r="F50" s="171"/>
      <c r="G50" s="171"/>
      <c r="H50" s="171"/>
    </row>
    <row r="51" spans="1:8" x14ac:dyDescent="0.25">
      <c r="A51" s="171" t="str">
        <f>A3</f>
        <v>WATER &amp; SEWER FUND CUSTOMER SERVICE</v>
      </c>
      <c r="B51" s="171"/>
      <c r="C51" s="171"/>
      <c r="D51" s="171"/>
      <c r="E51" s="171"/>
      <c r="F51" s="171"/>
      <c r="G51" s="171"/>
      <c r="H51" s="171"/>
    </row>
    <row r="52" spans="1:8" x14ac:dyDescent="0.25">
      <c r="A52" s="97"/>
      <c r="B52" s="97"/>
      <c r="C52" s="100"/>
      <c r="D52" s="100"/>
      <c r="E52" s="100"/>
      <c r="F52" s="100"/>
      <c r="G52" s="101"/>
      <c r="H52" s="101"/>
    </row>
    <row r="53" spans="1:8" x14ac:dyDescent="0.25">
      <c r="A53" s="97"/>
      <c r="B53" s="97"/>
      <c r="C53" s="100"/>
      <c r="D53" s="100"/>
      <c r="E53" s="100"/>
      <c r="F53" s="100"/>
      <c r="G53" s="101"/>
      <c r="H53" s="101"/>
    </row>
    <row r="54" spans="1:8" x14ac:dyDescent="0.25">
      <c r="A54" s="97"/>
      <c r="B54" s="97"/>
      <c r="C54" s="100"/>
      <c r="D54" s="100"/>
      <c r="E54" s="100"/>
      <c r="F54" s="100"/>
      <c r="G54" s="101"/>
      <c r="H54" s="101"/>
    </row>
    <row r="55" spans="1:8" x14ac:dyDescent="0.25">
      <c r="A55" s="97"/>
      <c r="B55" s="97"/>
      <c r="C55" s="100"/>
      <c r="D55" s="100"/>
      <c r="E55" s="100"/>
      <c r="F55" s="100"/>
      <c r="G55" s="101"/>
      <c r="H55" s="101"/>
    </row>
    <row r="56" spans="1:8" x14ac:dyDescent="0.25">
      <c r="A56" s="97"/>
      <c r="B56" s="97"/>
      <c r="C56" s="100"/>
      <c r="D56" s="100"/>
      <c r="E56" s="100"/>
      <c r="F56" s="100"/>
      <c r="G56" s="101"/>
      <c r="H56" s="101"/>
    </row>
    <row r="57" spans="1:8" x14ac:dyDescent="0.25">
      <c r="A57" s="97"/>
      <c r="B57" s="97"/>
      <c r="C57" s="100"/>
      <c r="D57" s="100"/>
      <c r="E57" s="100"/>
      <c r="F57" s="100"/>
      <c r="G57" s="101"/>
      <c r="H57" s="101"/>
    </row>
    <row r="58" spans="1:8" x14ac:dyDescent="0.25">
      <c r="A58" s="97"/>
      <c r="B58" s="97"/>
      <c r="C58" s="100"/>
      <c r="D58" s="100"/>
      <c r="E58" s="100"/>
      <c r="F58" s="100"/>
      <c r="G58" s="101"/>
      <c r="H58" s="101"/>
    </row>
    <row r="59" spans="1:8" x14ac:dyDescent="0.25">
      <c r="A59" s="97"/>
      <c r="B59" s="97"/>
      <c r="C59" s="100"/>
      <c r="D59" s="100"/>
      <c r="E59" s="100"/>
      <c r="F59" s="100"/>
      <c r="G59" s="101"/>
      <c r="H59" s="101"/>
    </row>
    <row r="60" spans="1:8" x14ac:dyDescent="0.25">
      <c r="A60" s="97"/>
      <c r="B60" s="97"/>
      <c r="C60" s="100"/>
      <c r="D60" s="100"/>
      <c r="E60" s="100"/>
      <c r="F60" s="100"/>
      <c r="G60" s="101"/>
      <c r="H60" s="101"/>
    </row>
    <row r="61" spans="1:8" x14ac:dyDescent="0.25">
      <c r="A61" s="97"/>
      <c r="B61" s="97"/>
      <c r="C61" s="100"/>
      <c r="D61" s="100"/>
      <c r="E61" s="100"/>
      <c r="F61" s="100"/>
      <c r="G61" s="101"/>
      <c r="H61" s="101"/>
    </row>
    <row r="62" spans="1:8" x14ac:dyDescent="0.25">
      <c r="A62" s="97"/>
      <c r="B62" s="97"/>
      <c r="C62" s="100"/>
      <c r="D62" s="100"/>
      <c r="E62" s="100"/>
      <c r="F62" s="100"/>
      <c r="G62" s="101"/>
      <c r="H62" s="101"/>
    </row>
    <row r="63" spans="1:8" x14ac:dyDescent="0.25">
      <c r="A63" s="97"/>
      <c r="B63" s="97"/>
      <c r="C63" s="100"/>
      <c r="D63" s="100"/>
      <c r="E63" s="100"/>
      <c r="F63" s="100"/>
      <c r="G63" s="101"/>
      <c r="H63" s="101"/>
    </row>
    <row r="64" spans="1:8" x14ac:dyDescent="0.25">
      <c r="A64" s="97"/>
      <c r="B64" s="97"/>
      <c r="C64" s="100"/>
      <c r="D64" s="100"/>
      <c r="E64" s="100"/>
      <c r="F64" s="100"/>
      <c r="G64" s="101"/>
      <c r="H64" s="101"/>
    </row>
    <row r="65" spans="1:8" x14ac:dyDescent="0.25">
      <c r="A65" s="97"/>
      <c r="B65" s="97"/>
      <c r="C65" s="100"/>
      <c r="D65" s="100"/>
      <c r="E65" s="100"/>
      <c r="F65" s="100"/>
      <c r="G65" s="101"/>
      <c r="H65" s="101"/>
    </row>
    <row r="66" spans="1:8" x14ac:dyDescent="0.25">
      <c r="A66" s="97"/>
      <c r="B66" s="97"/>
      <c r="C66" s="100"/>
      <c r="D66" s="100"/>
      <c r="E66" s="100"/>
      <c r="F66" s="100"/>
      <c r="G66" s="101"/>
      <c r="H66" s="101"/>
    </row>
    <row r="67" spans="1:8" x14ac:dyDescent="0.25">
      <c r="A67" s="97"/>
      <c r="B67" s="97"/>
      <c r="C67" s="100"/>
      <c r="D67" s="100"/>
      <c r="E67" s="100"/>
      <c r="F67" s="100"/>
      <c r="G67" s="101"/>
      <c r="H67" s="101"/>
    </row>
    <row r="68" spans="1:8" x14ac:dyDescent="0.25">
      <c r="A68" s="97"/>
      <c r="B68" s="97"/>
      <c r="C68" s="100"/>
      <c r="D68" s="100"/>
      <c r="E68" s="100"/>
      <c r="F68" s="100"/>
      <c r="G68" s="101"/>
      <c r="H68" s="101"/>
    </row>
    <row r="69" spans="1:8" x14ac:dyDescent="0.25">
      <c r="A69" s="97"/>
      <c r="B69" s="97"/>
      <c r="C69" s="100"/>
      <c r="D69" s="100"/>
      <c r="E69" s="100"/>
      <c r="F69" s="100"/>
      <c r="G69" s="101"/>
      <c r="H69" s="101"/>
    </row>
    <row r="70" spans="1:8" x14ac:dyDescent="0.25">
      <c r="A70" s="97"/>
      <c r="B70" s="97"/>
      <c r="C70" s="100"/>
      <c r="D70" s="100"/>
      <c r="E70" s="100"/>
      <c r="F70" s="100"/>
      <c r="G70" s="101"/>
      <c r="H70" s="101"/>
    </row>
    <row r="71" spans="1:8" ht="15.75" thickBot="1" x14ac:dyDescent="0.3">
      <c r="A71" s="97"/>
      <c r="B71" s="97"/>
      <c r="C71" s="100"/>
      <c r="D71" s="100"/>
      <c r="E71" s="100"/>
      <c r="F71" s="100"/>
      <c r="G71" s="101"/>
      <c r="H71" s="101"/>
    </row>
    <row r="72" spans="1:8" ht="16.5" thickTop="1" thickBot="1" x14ac:dyDescent="0.3">
      <c r="A72" s="168" t="s">
        <v>494</v>
      </c>
      <c r="B72" s="169"/>
      <c r="C72" s="169"/>
      <c r="D72" s="169"/>
      <c r="E72" s="169"/>
      <c r="F72" s="169"/>
      <c r="G72" s="169"/>
      <c r="H72" s="170"/>
    </row>
    <row r="73" spans="1:8" ht="15.75" thickTop="1" x14ac:dyDescent="0.25">
      <c r="A73" s="97"/>
      <c r="B73" s="106"/>
      <c r="C73" s="107" t="s">
        <v>469</v>
      </c>
      <c r="D73" s="107" t="s">
        <v>469</v>
      </c>
      <c r="E73" s="107" t="s">
        <v>470</v>
      </c>
      <c r="F73" s="107" t="s">
        <v>470</v>
      </c>
      <c r="G73" s="107" t="s">
        <v>470</v>
      </c>
      <c r="H73" s="107" t="s">
        <v>55</v>
      </c>
    </row>
    <row r="74" spans="1:8" x14ac:dyDescent="0.25">
      <c r="A74" s="97"/>
      <c r="B74" s="106"/>
      <c r="C74" s="107" t="s">
        <v>471</v>
      </c>
      <c r="D74" s="107" t="s">
        <v>472</v>
      </c>
      <c r="E74" s="107" t="s">
        <v>473</v>
      </c>
      <c r="F74" s="107" t="s">
        <v>472</v>
      </c>
      <c r="G74" s="107" t="s">
        <v>471</v>
      </c>
      <c r="H74" s="107" t="s">
        <v>474</v>
      </c>
    </row>
    <row r="75" spans="1:8" ht="15.75" thickBot="1" x14ac:dyDescent="0.3">
      <c r="A75" s="97"/>
      <c r="B75" s="108" t="s">
        <v>495</v>
      </c>
      <c r="C75" s="109" t="s">
        <v>11</v>
      </c>
      <c r="D75" s="109"/>
      <c r="E75" s="109" t="s">
        <v>14</v>
      </c>
      <c r="F75" s="109" t="s">
        <v>475</v>
      </c>
      <c r="G75" s="109" t="s">
        <v>14</v>
      </c>
      <c r="H75" s="109" t="s">
        <v>14</v>
      </c>
    </row>
    <row r="76" spans="1:8" ht="15.75" thickTop="1" x14ac:dyDescent="0.25">
      <c r="A76" s="97"/>
      <c r="B76" s="97" t="s">
        <v>496</v>
      </c>
      <c r="C76" s="100">
        <f t="shared" ref="C76:H76" si="7">C16</f>
        <v>163858</v>
      </c>
      <c r="D76" s="100">
        <f t="shared" si="7"/>
        <v>156461.56</v>
      </c>
      <c r="E76" s="100">
        <f t="shared" si="7"/>
        <v>171057</v>
      </c>
      <c r="F76" s="100">
        <f t="shared" si="7"/>
        <v>86702.63</v>
      </c>
      <c r="G76" s="100">
        <f t="shared" si="7"/>
        <v>167809</v>
      </c>
      <c r="H76" s="100">
        <f t="shared" si="7"/>
        <v>170086</v>
      </c>
    </row>
    <row r="77" spans="1:8" x14ac:dyDescent="0.25">
      <c r="A77" s="97"/>
      <c r="B77" s="97" t="s">
        <v>497</v>
      </c>
      <c r="C77" s="100">
        <f t="shared" ref="C77:H77" si="8">C22</f>
        <v>42500</v>
      </c>
      <c r="D77" s="100">
        <f t="shared" si="8"/>
        <v>52854.17</v>
      </c>
      <c r="E77" s="100">
        <f t="shared" si="8"/>
        <v>42875</v>
      </c>
      <c r="F77" s="100">
        <f t="shared" si="8"/>
        <v>22008.57</v>
      </c>
      <c r="G77" s="100">
        <f t="shared" si="8"/>
        <v>57000</v>
      </c>
      <c r="H77" s="100">
        <f t="shared" si="8"/>
        <v>58100</v>
      </c>
    </row>
    <row r="78" spans="1:8" x14ac:dyDescent="0.25">
      <c r="A78" s="97"/>
      <c r="B78" s="97" t="s">
        <v>498</v>
      </c>
      <c r="C78" s="100">
        <f t="shared" ref="C78:H78" si="9">C25</f>
        <v>10250</v>
      </c>
      <c r="D78" s="100">
        <f t="shared" si="9"/>
        <v>5808.79</v>
      </c>
      <c r="E78" s="100">
        <f t="shared" si="9"/>
        <v>85748</v>
      </c>
      <c r="F78" s="100">
        <f t="shared" si="9"/>
        <v>84573.41</v>
      </c>
      <c r="G78" s="100">
        <f t="shared" si="9"/>
        <v>86352</v>
      </c>
      <c r="H78" s="100">
        <f t="shared" si="9"/>
        <v>80750</v>
      </c>
    </row>
    <row r="79" spans="1:8" x14ac:dyDescent="0.25">
      <c r="A79" s="97"/>
      <c r="B79" s="97" t="s">
        <v>499</v>
      </c>
      <c r="C79" s="100">
        <f t="shared" ref="C79:H79" si="10">C33</f>
        <v>87812</v>
      </c>
      <c r="D79" s="100">
        <f t="shared" si="10"/>
        <v>77104.090000000011</v>
      </c>
      <c r="E79" s="100">
        <f t="shared" si="10"/>
        <v>95034</v>
      </c>
      <c r="F79" s="100">
        <f t="shared" si="10"/>
        <v>41464.35</v>
      </c>
      <c r="G79" s="100">
        <f t="shared" si="10"/>
        <v>95034</v>
      </c>
      <c r="H79" s="100">
        <f t="shared" si="10"/>
        <v>95534</v>
      </c>
    </row>
    <row r="80" spans="1:8" x14ac:dyDescent="0.25">
      <c r="A80" s="97"/>
      <c r="B80" s="97" t="s">
        <v>507</v>
      </c>
      <c r="C80" s="100">
        <f t="shared" ref="C80:H80" si="11">C35</f>
        <v>0</v>
      </c>
      <c r="D80" s="100">
        <f t="shared" si="11"/>
        <v>0</v>
      </c>
      <c r="E80" s="100">
        <f t="shared" si="11"/>
        <v>0</v>
      </c>
      <c r="F80" s="100">
        <f t="shared" si="11"/>
        <v>0</v>
      </c>
      <c r="G80" s="100">
        <f t="shared" si="11"/>
        <v>0</v>
      </c>
      <c r="H80" s="100">
        <f t="shared" si="11"/>
        <v>0</v>
      </c>
    </row>
    <row r="81" spans="1:8" ht="15.75" thickBot="1" x14ac:dyDescent="0.3">
      <c r="A81" s="97"/>
      <c r="B81" s="97" t="s">
        <v>508</v>
      </c>
      <c r="C81" s="100">
        <f t="shared" ref="C81:H81" si="12">C37</f>
        <v>125000</v>
      </c>
      <c r="D81" s="100">
        <f t="shared" si="12"/>
        <v>65365.440000000002</v>
      </c>
      <c r="E81" s="100">
        <f t="shared" si="12"/>
        <v>0</v>
      </c>
      <c r="F81" s="100">
        <f t="shared" si="12"/>
        <v>0</v>
      </c>
      <c r="G81" s="100">
        <f t="shared" si="12"/>
        <v>0</v>
      </c>
      <c r="H81" s="100">
        <f t="shared" si="12"/>
        <v>0</v>
      </c>
    </row>
    <row r="82" spans="1:8" ht="16.5" thickTop="1" thickBot="1" x14ac:dyDescent="0.3">
      <c r="A82" s="97"/>
      <c r="B82" s="110" t="s">
        <v>31</v>
      </c>
      <c r="C82" s="111">
        <f t="shared" ref="C82:H82" si="13">SUM(C76:C81)</f>
        <v>429420</v>
      </c>
      <c r="D82" s="111">
        <f t="shared" si="13"/>
        <v>357594.05</v>
      </c>
      <c r="E82" s="111">
        <f t="shared" si="13"/>
        <v>394714</v>
      </c>
      <c r="F82" s="111">
        <f t="shared" si="13"/>
        <v>234748.96000000002</v>
      </c>
      <c r="G82" s="111">
        <f t="shared" si="13"/>
        <v>406195</v>
      </c>
      <c r="H82" s="111">
        <f t="shared" si="13"/>
        <v>404470</v>
      </c>
    </row>
    <row r="83" spans="1:8" ht="16.5" thickTop="1" thickBot="1" x14ac:dyDescent="0.3">
      <c r="A83" s="97"/>
      <c r="B83" s="95"/>
      <c r="C83" s="117"/>
      <c r="D83" s="117"/>
      <c r="E83" s="117"/>
      <c r="F83" s="117"/>
      <c r="G83" s="118"/>
      <c r="H83" s="118"/>
    </row>
    <row r="84" spans="1:8" ht="16.5" thickTop="1" thickBot="1" x14ac:dyDescent="0.3">
      <c r="A84" s="168" t="s">
        <v>502</v>
      </c>
      <c r="B84" s="169"/>
      <c r="C84" s="169"/>
      <c r="D84" s="169"/>
      <c r="E84" s="169"/>
      <c r="F84" s="169"/>
      <c r="G84" s="169"/>
      <c r="H84" s="170"/>
    </row>
    <row r="85" spans="1:8" ht="15.75" thickTop="1" x14ac:dyDescent="0.25">
      <c r="A85" s="97"/>
      <c r="B85" s="112"/>
      <c r="C85" s="107"/>
      <c r="D85" s="107" t="s">
        <v>472</v>
      </c>
      <c r="E85" s="107" t="s">
        <v>472</v>
      </c>
      <c r="F85" s="107" t="s">
        <v>472</v>
      </c>
      <c r="G85" s="113" t="str">
        <f>'[4]60-20-50'!G60</f>
        <v>BUDGET</v>
      </c>
      <c r="H85" s="113" t="s">
        <v>509</v>
      </c>
    </row>
    <row r="86" spans="1:8" ht="15.75" thickBot="1" x14ac:dyDescent="0.3">
      <c r="A86" s="97"/>
      <c r="B86" s="114"/>
      <c r="C86" s="115"/>
      <c r="D86" s="127">
        <f>[5]Sheet1!A11</f>
        <v>2022</v>
      </c>
      <c r="E86" s="127">
        <f>[5]Sheet1!B11</f>
        <v>2023</v>
      </c>
      <c r="F86" s="127">
        <f>[5]Sheet1!C11</f>
        <v>2024</v>
      </c>
      <c r="G86" s="127">
        <f>[5]Sheet1!D11</f>
        <v>2025</v>
      </c>
      <c r="H86" s="127">
        <f>[5]Sheet1!E11</f>
        <v>2026</v>
      </c>
    </row>
    <row r="87" spans="1:8" ht="15.75" thickTop="1" x14ac:dyDescent="0.25">
      <c r="A87" s="97"/>
      <c r="B87" s="119" t="str">
        <f>'[4]60-20-50'!B63</f>
        <v>NUMBER OF CUSTOMERS</v>
      </c>
      <c r="C87" s="119"/>
      <c r="D87" s="119">
        <f>'[4]60-20-50'!D63</f>
        <v>6250</v>
      </c>
      <c r="E87" s="119">
        <f>'[4]60-20-50'!E63</f>
        <v>6300</v>
      </c>
      <c r="F87" s="119">
        <f>'[4]60-20-50'!F63</f>
        <v>6400</v>
      </c>
      <c r="G87" s="119">
        <f>'[4]60-20-50'!G63</f>
        <v>6500</v>
      </c>
      <c r="H87" s="119">
        <f>'[4]60-20-50'!H63</f>
        <v>6500</v>
      </c>
    </row>
    <row r="88" spans="1:8" x14ac:dyDescent="0.25">
      <c r="A88" s="97"/>
      <c r="B88" s="119" t="str">
        <f>'[4]60-20-50'!B64</f>
        <v>NEW CONNECTS</v>
      </c>
      <c r="C88" s="119"/>
      <c r="D88" s="119">
        <f>'[4]60-20-50'!D64</f>
        <v>1500</v>
      </c>
      <c r="E88" s="119">
        <f>'[4]60-20-50'!E64</f>
        <v>1500</v>
      </c>
      <c r="F88" s="119">
        <f>'[4]60-20-50'!F64</f>
        <v>1500</v>
      </c>
      <c r="G88" s="119">
        <f>'[4]60-20-50'!G64</f>
        <v>1500</v>
      </c>
      <c r="H88" s="119">
        <f>'[4]60-20-50'!H64</f>
        <v>1500</v>
      </c>
    </row>
    <row r="89" spans="1:8" x14ac:dyDescent="0.25">
      <c r="A89" s="97"/>
      <c r="B89" s="119" t="str">
        <f>'[4]60-20-50'!B65</f>
        <v>DISCONNECTS</v>
      </c>
      <c r="C89" s="119"/>
      <c r="D89" s="119">
        <f>'[4]60-20-50'!D65</f>
        <v>1450</v>
      </c>
      <c r="E89" s="119">
        <f>'[4]60-20-50'!E65</f>
        <v>1450</v>
      </c>
      <c r="F89" s="119">
        <f>'[4]60-20-50'!F65</f>
        <v>1540</v>
      </c>
      <c r="G89" s="119">
        <f>'[4]60-20-50'!G65</f>
        <v>1540</v>
      </c>
      <c r="H89" s="119">
        <f>'[4]60-20-50'!H65</f>
        <v>1540</v>
      </c>
    </row>
    <row r="90" spans="1:8" x14ac:dyDescent="0.25">
      <c r="A90" s="97"/>
      <c r="B90" s="119" t="str">
        <f>'[4]60-20-50'!B66</f>
        <v>TRANSFERS</v>
      </c>
      <c r="C90" s="119"/>
      <c r="D90" s="119">
        <f>'[4]60-20-50'!D66</f>
        <v>600</v>
      </c>
      <c r="E90" s="119">
        <f>'[4]60-20-50'!E66</f>
        <v>600</v>
      </c>
      <c r="F90" s="119">
        <f>'[4]60-20-50'!F66</f>
        <v>600</v>
      </c>
      <c r="G90" s="119">
        <f>'[4]60-20-50'!G66</f>
        <v>600</v>
      </c>
      <c r="H90" s="119">
        <f>'[4]60-20-50'!H66</f>
        <v>600</v>
      </c>
    </row>
    <row r="91" spans="1:8" x14ac:dyDescent="0.25">
      <c r="A91" s="97"/>
      <c r="B91" s="119" t="str">
        <f>'[4]60-20-50'!B67</f>
        <v>REREADS</v>
      </c>
      <c r="C91" s="119"/>
      <c r="D91" s="119">
        <f>'[4]60-20-50'!D67</f>
        <v>350</v>
      </c>
      <c r="E91" s="119">
        <f>'[4]60-20-50'!E67</f>
        <v>350</v>
      </c>
      <c r="F91" s="119">
        <f>'[4]60-20-50'!F67</f>
        <v>350</v>
      </c>
      <c r="G91" s="119">
        <f>'[4]60-20-50'!G67</f>
        <v>350</v>
      </c>
      <c r="H91" s="119">
        <f>'[4]60-20-50'!H67</f>
        <v>350</v>
      </c>
    </row>
    <row r="92" spans="1:8" x14ac:dyDescent="0.25">
      <c r="A92" s="97"/>
      <c r="B92" s="119" t="str">
        <f>'[4]60-20-50'!B68</f>
        <v>BILLS GENERATED ANNUALLY</v>
      </c>
      <c r="C92" s="119"/>
      <c r="D92" s="119">
        <f>'[4]60-20-50'!D68</f>
        <v>74500</v>
      </c>
      <c r="E92" s="119">
        <f>'[4]60-20-50'!E68</f>
        <v>75000</v>
      </c>
      <c r="F92" s="119">
        <f>'[4]60-20-50'!F68</f>
        <v>75000</v>
      </c>
      <c r="G92" s="119">
        <f>'[4]60-20-50'!G68</f>
        <v>75000</v>
      </c>
      <c r="H92" s="119">
        <f>'[4]60-20-50'!H68</f>
        <v>75000</v>
      </c>
    </row>
    <row r="93" spans="1:8" ht="15.75" thickBot="1" x14ac:dyDescent="0.3">
      <c r="A93" s="97"/>
      <c r="B93" s="95"/>
      <c r="C93" s="117"/>
      <c r="D93" s="117"/>
      <c r="E93" s="117"/>
      <c r="F93" s="118"/>
      <c r="G93" s="118"/>
      <c r="H93" s="118"/>
    </row>
    <row r="94" spans="1:8" ht="16.5" thickTop="1" thickBot="1" x14ac:dyDescent="0.3">
      <c r="A94" s="165" t="s">
        <v>505</v>
      </c>
      <c r="B94" s="166"/>
      <c r="C94" s="166"/>
      <c r="D94" s="166"/>
      <c r="E94" s="166"/>
      <c r="F94" s="166"/>
      <c r="G94" s="166"/>
      <c r="H94" s="167"/>
    </row>
    <row r="95" spans="1:8" ht="15.75" thickTop="1" x14ac:dyDescent="0.25">
      <c r="A95" s="97"/>
      <c r="B95" s="97"/>
      <c r="C95" s="107"/>
      <c r="D95" s="107" t="s">
        <v>472</v>
      </c>
      <c r="E95" s="107" t="s">
        <v>472</v>
      </c>
      <c r="F95" s="107" t="s">
        <v>472</v>
      </c>
      <c r="G95" s="113" t="str">
        <f>'[4]60-20-50'!G71</f>
        <v>BUDGET</v>
      </c>
      <c r="H95" s="113" t="str">
        <f>H74</f>
        <v>PROPOSED</v>
      </c>
    </row>
    <row r="96" spans="1:8" ht="15.75" thickBot="1" x14ac:dyDescent="0.3">
      <c r="A96" s="97"/>
      <c r="B96" s="128" t="s">
        <v>506</v>
      </c>
      <c r="C96" s="115"/>
      <c r="D96" s="129">
        <f>'[4]60-20-50'!D72</f>
        <v>2022</v>
      </c>
      <c r="E96" s="129">
        <f>'[4]60-20-50'!E72</f>
        <v>2023</v>
      </c>
      <c r="F96" s="129">
        <f>'[4]60-20-50'!F72</f>
        <v>2024</v>
      </c>
      <c r="G96" s="129">
        <f>'[4]60-20-50'!G72</f>
        <v>2025</v>
      </c>
      <c r="H96" s="129">
        <f>'[4]60-20-50'!H72</f>
        <v>2026</v>
      </c>
    </row>
    <row r="97" spans="1:8" ht="15.75" thickTop="1" x14ac:dyDescent="0.25">
      <c r="A97" s="97"/>
      <c r="B97" s="119" t="str">
        <f>'[4]60-20-50'!B73</f>
        <v>WATER CUSTOMER SERVICE</v>
      </c>
      <c r="C97" s="97"/>
      <c r="D97" s="97"/>
      <c r="E97" s="97"/>
      <c r="F97" s="97"/>
      <c r="G97" s="101"/>
      <c r="H97" s="101"/>
    </row>
    <row r="98" spans="1:8" x14ac:dyDescent="0.25">
      <c r="A98" s="97"/>
      <c r="B98" s="119" t="str">
        <f>'[4]60-20-50'!B74</f>
        <v>CUSTOMER SERVICE SUPERVISOR/BILLING CLERK</v>
      </c>
      <c r="C98" s="119"/>
      <c r="D98" s="119">
        <f>'[4]60-20-50'!D74</f>
        <v>1</v>
      </c>
      <c r="E98" s="119">
        <f>'[4]60-20-50'!E74</f>
        <v>1</v>
      </c>
      <c r="F98" s="119">
        <f>'[4]60-20-50'!F74</f>
        <v>1</v>
      </c>
      <c r="G98" s="119">
        <f>'[4]60-20-50'!G74</f>
        <v>1</v>
      </c>
      <c r="H98" s="119">
        <f>'[4]60-20-50'!H74</f>
        <v>1</v>
      </c>
    </row>
    <row r="99" spans="1:8" x14ac:dyDescent="0.25">
      <c r="A99" s="97"/>
      <c r="B99" s="119" t="str">
        <f>'[4]60-20-50'!B75</f>
        <v>UTILITY SERVICE REPS</v>
      </c>
      <c r="C99" s="119"/>
      <c r="D99" s="119">
        <f>'[4]60-20-50'!D75</f>
        <v>2</v>
      </c>
      <c r="E99" s="119">
        <f>'[4]60-20-50'!E75</f>
        <v>1</v>
      </c>
      <c r="F99" s="119">
        <f>'[4]60-20-50'!F75</f>
        <v>0</v>
      </c>
      <c r="G99" s="119">
        <f>'[4]60-20-50'!G75</f>
        <v>0</v>
      </c>
      <c r="H99" s="119">
        <f>'[4]60-20-50'!H75</f>
        <v>0</v>
      </c>
    </row>
    <row r="100" spans="1:8" ht="15.75" thickBot="1" x14ac:dyDescent="0.3">
      <c r="A100" s="97"/>
      <c r="B100" s="119" t="str">
        <f>'[4]60-20-50'!B76</f>
        <v>CUSTOMER SERVICE REPS</v>
      </c>
      <c r="C100" s="119"/>
      <c r="D100" s="119">
        <f>'[4]60-20-50'!D76</f>
        <v>2</v>
      </c>
      <c r="E100" s="119">
        <f>'[4]60-20-50'!E76</f>
        <v>2</v>
      </c>
      <c r="F100" s="119">
        <f>'[4]60-20-50'!F76</f>
        <v>2</v>
      </c>
      <c r="G100" s="119">
        <f>'[4]60-20-50'!G76</f>
        <v>2</v>
      </c>
      <c r="H100" s="119">
        <f>'[4]60-20-50'!H76</f>
        <v>2</v>
      </c>
    </row>
    <row r="101" spans="1:8" ht="15.75" thickTop="1" x14ac:dyDescent="0.25">
      <c r="A101" s="97"/>
      <c r="B101" s="130" t="s">
        <v>510</v>
      </c>
      <c r="C101" s="130"/>
      <c r="D101" s="131">
        <f>SUM(D98:D100)</f>
        <v>5</v>
      </c>
      <c r="E101" s="131">
        <f>SUM(E98:E100)</f>
        <v>4</v>
      </c>
      <c r="F101" s="131">
        <f>SUM(F98:F100)</f>
        <v>3</v>
      </c>
      <c r="G101" s="131">
        <f>SUM(G98:G100)</f>
        <v>3</v>
      </c>
      <c r="H101" s="131">
        <f>SUM(H98:H100)</f>
        <v>3</v>
      </c>
    </row>
  </sheetData>
  <mergeCells count="9">
    <mergeCell ref="A1:H1"/>
    <mergeCell ref="A2:H2"/>
    <mergeCell ref="A3:H3"/>
    <mergeCell ref="A94:H94"/>
    <mergeCell ref="A84:H84"/>
    <mergeCell ref="A49:H49"/>
    <mergeCell ref="A50:H50"/>
    <mergeCell ref="A51:H51"/>
    <mergeCell ref="A72:H72"/>
  </mergeCells>
  <pageMargins left="0.7" right="0.7" top="0.5" bottom="0.5" header="0.3" footer="0.3"/>
  <pageSetup scale="86" orientation="portrait" r:id="rId1"/>
  <rowBreaks count="1" manualBreakCount="1">
    <brk id="45" max="7" man="1"/>
  </rowBreak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D1E92-51FB-4EFA-B786-03FF748A2BE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030F6-DB2D-4C16-BA0D-17DFA9747BB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B047-AAA7-4A32-949D-BF4D71398FC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E2DDB-B018-4AF5-86E8-952C513075A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119"/>
  <sheetViews>
    <sheetView zoomScale="106" zoomScaleNormal="106" workbookViewId="0">
      <selection activeCell="K49" sqref="K49"/>
    </sheetView>
  </sheetViews>
  <sheetFormatPr defaultRowHeight="15" x14ac:dyDescent="0.25"/>
  <cols>
    <col min="1" max="1" width="12.7109375" customWidth="1"/>
    <col min="2" max="2" width="28.7109375" customWidth="1"/>
    <col min="3" max="3" width="10.28515625" bestFit="1" customWidth="1"/>
    <col min="4" max="5" width="9.5703125" bestFit="1" customWidth="1"/>
    <col min="6" max="6" width="12" bestFit="1" customWidth="1"/>
    <col min="7" max="7" width="9.5703125" bestFit="1" customWidth="1"/>
    <col min="8" max="8" width="10.85546875" bestFit="1" customWidth="1"/>
  </cols>
  <sheetData>
    <row r="1" spans="1:8" x14ac:dyDescent="0.25">
      <c r="A1" s="159" t="s">
        <v>0</v>
      </c>
      <c r="B1" s="159"/>
      <c r="C1" s="159"/>
      <c r="D1" s="159"/>
      <c r="E1" s="159"/>
      <c r="F1" s="159"/>
      <c r="G1" s="159"/>
      <c r="H1" s="159"/>
    </row>
    <row r="2" spans="1:8" x14ac:dyDescent="0.25">
      <c r="A2" s="161" t="s">
        <v>483</v>
      </c>
      <c r="B2" s="161"/>
      <c r="C2" s="161"/>
      <c r="D2" s="161"/>
      <c r="E2" s="161"/>
      <c r="F2" s="161"/>
      <c r="G2" s="161"/>
      <c r="H2" s="161"/>
    </row>
    <row r="3" spans="1:8" x14ac:dyDescent="0.25">
      <c r="A3" s="159" t="s">
        <v>21</v>
      </c>
      <c r="B3" s="159"/>
      <c r="C3" s="159"/>
      <c r="D3" s="159"/>
      <c r="E3" s="159"/>
      <c r="F3" s="159"/>
      <c r="G3" s="159"/>
      <c r="H3" s="159"/>
    </row>
    <row r="4" spans="1:8" x14ac:dyDescent="0.25">
      <c r="A4" s="121"/>
      <c r="B4" s="121"/>
      <c r="C4" s="122" t="s">
        <v>469</v>
      </c>
      <c r="D4" s="122" t="s">
        <v>469</v>
      </c>
      <c r="E4" s="122" t="s">
        <v>470</v>
      </c>
      <c r="F4" s="122" t="s">
        <v>470</v>
      </c>
      <c r="G4" s="122" t="s">
        <v>470</v>
      </c>
      <c r="H4" s="122" t="s">
        <v>55</v>
      </c>
    </row>
    <row r="5" spans="1:8" x14ac:dyDescent="0.25">
      <c r="A5" s="123" t="s">
        <v>2</v>
      </c>
      <c r="B5" s="123" t="s">
        <v>3</v>
      </c>
      <c r="C5" s="122" t="s">
        <v>471</v>
      </c>
      <c r="D5" s="122" t="s">
        <v>472</v>
      </c>
      <c r="E5" s="122" t="s">
        <v>473</v>
      </c>
      <c r="F5" s="122" t="s">
        <v>472</v>
      </c>
      <c r="G5" s="122" t="s">
        <v>471</v>
      </c>
      <c r="H5" s="124" t="s">
        <v>474</v>
      </c>
    </row>
    <row r="6" spans="1:8" ht="15.75" thickBot="1" x14ac:dyDescent="0.3">
      <c r="A6" s="125" t="s">
        <v>4</v>
      </c>
      <c r="B6" s="125"/>
      <c r="C6" s="126" t="s">
        <v>11</v>
      </c>
      <c r="D6" s="126"/>
      <c r="E6" s="126" t="s">
        <v>14</v>
      </c>
      <c r="F6" s="126" t="s">
        <v>475</v>
      </c>
      <c r="G6" s="126" t="s">
        <v>14</v>
      </c>
      <c r="H6" s="126" t="s">
        <v>14</v>
      </c>
    </row>
    <row r="7" spans="1:8" ht="15.75" thickTop="1" x14ac:dyDescent="0.25">
      <c r="A7" s="1" t="s">
        <v>139</v>
      </c>
      <c r="B7" s="1" t="s">
        <v>307</v>
      </c>
      <c r="C7" s="54">
        <v>263125</v>
      </c>
      <c r="D7" s="2">
        <v>261331.32</v>
      </c>
      <c r="E7" s="2">
        <v>267161</v>
      </c>
      <c r="F7" s="2">
        <v>90155.14</v>
      </c>
      <c r="G7" s="2">
        <v>227000</v>
      </c>
      <c r="H7" s="63">
        <v>358779</v>
      </c>
    </row>
    <row r="8" spans="1:8" x14ac:dyDescent="0.25">
      <c r="A8" s="1" t="s">
        <v>140</v>
      </c>
      <c r="B8" s="1" t="s">
        <v>308</v>
      </c>
      <c r="C8" s="54">
        <v>34000</v>
      </c>
      <c r="D8" s="2">
        <v>49488.56</v>
      </c>
      <c r="E8" s="2">
        <v>34000</v>
      </c>
      <c r="F8" s="2">
        <v>26895.69</v>
      </c>
      <c r="G8" s="2">
        <v>53935</v>
      </c>
      <c r="H8" s="63">
        <v>40000</v>
      </c>
    </row>
    <row r="9" spans="1:8" x14ac:dyDescent="0.25">
      <c r="A9" s="1" t="s">
        <v>141</v>
      </c>
      <c r="B9" s="1" t="s">
        <v>309</v>
      </c>
      <c r="C9" s="63">
        <v>1600</v>
      </c>
      <c r="D9" s="2">
        <v>1080.33</v>
      </c>
      <c r="E9" s="2">
        <v>1600</v>
      </c>
      <c r="F9" s="2">
        <v>1219.3800000000001</v>
      </c>
      <c r="G9" s="2">
        <v>1700</v>
      </c>
      <c r="H9" s="63">
        <v>1700</v>
      </c>
    </row>
    <row r="10" spans="1:8" x14ac:dyDescent="0.25">
      <c r="A10" s="1" t="s">
        <v>147</v>
      </c>
      <c r="B10" s="1" t="s">
        <v>315</v>
      </c>
      <c r="C10" s="54">
        <v>4720</v>
      </c>
      <c r="D10" s="63">
        <v>4795.2299999999996</v>
      </c>
      <c r="E10" s="63">
        <v>4960</v>
      </c>
      <c r="F10" s="63">
        <v>2385.89</v>
      </c>
      <c r="G10" s="63">
        <v>4616</v>
      </c>
      <c r="H10" s="63">
        <v>4220</v>
      </c>
    </row>
    <row r="11" spans="1:8" x14ac:dyDescent="0.25">
      <c r="A11" s="1" t="s">
        <v>142</v>
      </c>
      <c r="B11" s="1" t="s">
        <v>310</v>
      </c>
      <c r="C11" s="54">
        <v>1080</v>
      </c>
      <c r="D11" s="2">
        <v>1080</v>
      </c>
      <c r="E11" s="2">
        <v>1380</v>
      </c>
      <c r="F11" s="2">
        <v>1080</v>
      </c>
      <c r="G11" s="2">
        <v>1080</v>
      </c>
      <c r="H11" s="63">
        <v>960</v>
      </c>
    </row>
    <row r="12" spans="1:8" x14ac:dyDescent="0.25">
      <c r="A12" s="1" t="s">
        <v>143</v>
      </c>
      <c r="B12" s="1" t="s">
        <v>311</v>
      </c>
      <c r="C12" s="54">
        <v>39919</v>
      </c>
      <c r="D12" s="2">
        <v>41676.22</v>
      </c>
      <c r="E12" s="2">
        <v>41358</v>
      </c>
      <c r="F12" s="2">
        <v>16245.01</v>
      </c>
      <c r="G12" s="2">
        <v>38483</v>
      </c>
      <c r="H12" s="63">
        <v>54439</v>
      </c>
    </row>
    <row r="13" spans="1:8" x14ac:dyDescent="0.25">
      <c r="A13" s="1" t="s">
        <v>144</v>
      </c>
      <c r="B13" s="1" t="s">
        <v>312</v>
      </c>
      <c r="C13" s="54">
        <v>22647</v>
      </c>
      <c r="D13" s="2">
        <v>23339.01</v>
      </c>
      <c r="E13" s="2">
        <v>23646</v>
      </c>
      <c r="F13" s="2">
        <v>9168</v>
      </c>
      <c r="G13" s="2">
        <v>21675</v>
      </c>
      <c r="H13" s="63">
        <v>31033</v>
      </c>
    </row>
    <row r="14" spans="1:8" x14ac:dyDescent="0.25">
      <c r="A14" s="1" t="s">
        <v>146</v>
      </c>
      <c r="B14" s="1" t="s">
        <v>314</v>
      </c>
      <c r="C14" s="54">
        <v>6530</v>
      </c>
      <c r="D14" s="63">
        <v>6641.39</v>
      </c>
      <c r="E14" s="63">
        <v>5131</v>
      </c>
      <c r="F14" s="63">
        <v>3204.11</v>
      </c>
      <c r="G14" s="63">
        <v>5955</v>
      </c>
      <c r="H14" s="63">
        <v>4381</v>
      </c>
    </row>
    <row r="15" spans="1:8" x14ac:dyDescent="0.25">
      <c r="A15" s="1" t="s">
        <v>145</v>
      </c>
      <c r="B15" s="1" t="s">
        <v>313</v>
      </c>
      <c r="C15" s="54">
        <v>45973</v>
      </c>
      <c r="D15" s="2">
        <v>44958.38</v>
      </c>
      <c r="E15" s="2">
        <v>53369</v>
      </c>
      <c r="F15" s="2">
        <v>33841.06</v>
      </c>
      <c r="G15" s="2">
        <v>53369</v>
      </c>
      <c r="H15" s="63">
        <v>80720</v>
      </c>
    </row>
    <row r="16" spans="1:8" x14ac:dyDescent="0.25">
      <c r="A16" s="5"/>
      <c r="B16" s="12" t="s">
        <v>6</v>
      </c>
      <c r="C16" s="14">
        <f>SUM(C7:C15)</f>
        <v>419594</v>
      </c>
      <c r="D16" s="14">
        <f t="shared" ref="D16:G16" si="0">SUM(D7:D15)</f>
        <v>434390.44000000006</v>
      </c>
      <c r="E16" s="14">
        <f t="shared" si="0"/>
        <v>432605</v>
      </c>
      <c r="F16" s="14">
        <f t="shared" si="0"/>
        <v>184194.28</v>
      </c>
      <c r="G16" s="14">
        <f t="shared" si="0"/>
        <v>407813</v>
      </c>
      <c r="H16" s="14">
        <f>SUM(H7:H15)</f>
        <v>576232</v>
      </c>
    </row>
    <row r="17" spans="1:8" x14ac:dyDescent="0.25">
      <c r="A17" s="1" t="s">
        <v>148</v>
      </c>
      <c r="B17" s="1" t="s">
        <v>327</v>
      </c>
      <c r="C17" s="55">
        <v>800</v>
      </c>
      <c r="D17" s="63">
        <v>785.55</v>
      </c>
      <c r="E17" s="63">
        <v>800</v>
      </c>
      <c r="F17" s="2">
        <v>19.68</v>
      </c>
      <c r="G17" s="63">
        <v>800</v>
      </c>
      <c r="H17" s="63">
        <v>800</v>
      </c>
    </row>
    <row r="18" spans="1:8" x14ac:dyDescent="0.25">
      <c r="A18" s="1" t="s">
        <v>149</v>
      </c>
      <c r="B18" s="1" t="s">
        <v>328</v>
      </c>
      <c r="C18" s="63">
        <v>60</v>
      </c>
      <c r="D18" s="63">
        <v>59.92</v>
      </c>
      <c r="E18" s="63">
        <v>60</v>
      </c>
      <c r="F18" s="63">
        <v>0</v>
      </c>
      <c r="G18" s="63">
        <v>60</v>
      </c>
      <c r="H18" s="63">
        <v>0</v>
      </c>
    </row>
    <row r="19" spans="1:8" x14ac:dyDescent="0.25">
      <c r="A19" s="1" t="s">
        <v>150</v>
      </c>
      <c r="B19" s="1" t="s">
        <v>329</v>
      </c>
      <c r="C19" s="55">
        <v>19000</v>
      </c>
      <c r="D19" s="63">
        <v>18514.830000000002</v>
      </c>
      <c r="E19" s="63">
        <v>19000</v>
      </c>
      <c r="F19" s="63">
        <v>7315.42</v>
      </c>
      <c r="G19" s="63">
        <v>19000</v>
      </c>
      <c r="H19" s="63">
        <v>19000</v>
      </c>
    </row>
    <row r="20" spans="1:8" x14ac:dyDescent="0.25">
      <c r="A20" s="1" t="s">
        <v>151</v>
      </c>
      <c r="B20" s="1" t="s">
        <v>330</v>
      </c>
      <c r="C20" s="55">
        <v>2400</v>
      </c>
      <c r="D20" s="63">
        <v>1377.84</v>
      </c>
      <c r="E20" s="63">
        <v>2400</v>
      </c>
      <c r="F20" s="63">
        <v>869.44</v>
      </c>
      <c r="G20" s="63">
        <v>2400</v>
      </c>
      <c r="H20" s="63">
        <v>2400</v>
      </c>
    </row>
    <row r="21" spans="1:8" x14ac:dyDescent="0.25">
      <c r="A21" s="1" t="s">
        <v>152</v>
      </c>
      <c r="B21" s="1" t="s">
        <v>332</v>
      </c>
      <c r="C21" s="55">
        <v>400</v>
      </c>
      <c r="D21" s="63">
        <v>313.70999999999998</v>
      </c>
      <c r="E21" s="2">
        <v>400</v>
      </c>
      <c r="F21" s="2">
        <v>0</v>
      </c>
      <c r="G21" s="2">
        <v>400</v>
      </c>
      <c r="H21" s="63">
        <v>400</v>
      </c>
    </row>
    <row r="22" spans="1:8" x14ac:dyDescent="0.25">
      <c r="A22" s="1" t="s">
        <v>153</v>
      </c>
      <c r="B22" s="1" t="s">
        <v>334</v>
      </c>
      <c r="C22" s="55">
        <v>1500</v>
      </c>
      <c r="D22" s="63">
        <v>1465.84</v>
      </c>
      <c r="E22" s="2">
        <v>2000</v>
      </c>
      <c r="F22" s="2">
        <v>602.39</v>
      </c>
      <c r="G22" s="2">
        <v>2000</v>
      </c>
      <c r="H22" s="63">
        <v>2000</v>
      </c>
    </row>
    <row r="23" spans="1:8" x14ac:dyDescent="0.25">
      <c r="A23" s="1" t="s">
        <v>154</v>
      </c>
      <c r="B23" s="1" t="s">
        <v>337</v>
      </c>
      <c r="C23" s="55">
        <v>1500</v>
      </c>
      <c r="D23" s="63">
        <v>794.95</v>
      </c>
      <c r="E23" s="63">
        <v>1500</v>
      </c>
      <c r="F23" s="63">
        <v>271.57</v>
      </c>
      <c r="G23" s="63">
        <v>1500</v>
      </c>
      <c r="H23" s="63">
        <v>1500</v>
      </c>
    </row>
    <row r="24" spans="1:8" x14ac:dyDescent="0.25">
      <c r="A24" s="5"/>
      <c r="B24" s="12" t="s">
        <v>7</v>
      </c>
      <c r="C24" s="14">
        <f>SUM(C17:C23)</f>
        <v>25660</v>
      </c>
      <c r="D24" s="14">
        <f t="shared" ref="D24:G24" si="1">SUM(D17:D23)</f>
        <v>23312.640000000003</v>
      </c>
      <c r="E24" s="14">
        <f t="shared" si="1"/>
        <v>26160</v>
      </c>
      <c r="F24" s="14">
        <f t="shared" si="1"/>
        <v>9078.5</v>
      </c>
      <c r="G24" s="14">
        <f t="shared" si="1"/>
        <v>26160</v>
      </c>
      <c r="H24" s="14">
        <f>SUM(H17:H23)</f>
        <v>26100</v>
      </c>
    </row>
    <row r="25" spans="1:8" x14ac:dyDescent="0.25">
      <c r="A25" s="1" t="s">
        <v>155</v>
      </c>
      <c r="B25" s="1" t="s">
        <v>346</v>
      </c>
      <c r="C25" s="56">
        <v>11000</v>
      </c>
      <c r="D25" s="2">
        <v>11290.58</v>
      </c>
      <c r="E25" s="2">
        <v>7000</v>
      </c>
      <c r="F25" s="2">
        <v>3239.8</v>
      </c>
      <c r="G25" s="2">
        <v>7000</v>
      </c>
      <c r="H25" s="63">
        <v>7000</v>
      </c>
    </row>
    <row r="26" spans="1:8" x14ac:dyDescent="0.25">
      <c r="A26" s="1" t="s">
        <v>156</v>
      </c>
      <c r="B26" s="1" t="s">
        <v>347</v>
      </c>
      <c r="C26" s="56">
        <v>4000</v>
      </c>
      <c r="D26" s="63">
        <v>855.33</v>
      </c>
      <c r="E26" s="63">
        <v>5000</v>
      </c>
      <c r="F26" s="63">
        <v>1157.8800000000001</v>
      </c>
      <c r="G26" s="63">
        <v>5000</v>
      </c>
      <c r="H26" s="63">
        <v>5000</v>
      </c>
    </row>
    <row r="27" spans="1:8" x14ac:dyDescent="0.25">
      <c r="A27" s="1" t="s">
        <v>157</v>
      </c>
      <c r="B27" s="1" t="s">
        <v>455</v>
      </c>
      <c r="C27" s="56">
        <v>100000</v>
      </c>
      <c r="D27" s="63">
        <v>98705.09</v>
      </c>
      <c r="E27" s="63">
        <v>100000</v>
      </c>
      <c r="F27" s="63">
        <v>44890.73</v>
      </c>
      <c r="G27" s="63">
        <v>100000</v>
      </c>
      <c r="H27" s="63">
        <v>100000</v>
      </c>
    </row>
    <row r="28" spans="1:8" x14ac:dyDescent="0.25">
      <c r="A28" s="1" t="s">
        <v>158</v>
      </c>
      <c r="B28" s="1" t="s">
        <v>456</v>
      </c>
      <c r="C28" s="56">
        <v>66254</v>
      </c>
      <c r="D28" s="63">
        <v>40834.269999999997</v>
      </c>
      <c r="E28" s="63">
        <v>36000</v>
      </c>
      <c r="F28" s="63">
        <v>25236.73</v>
      </c>
      <c r="G28" s="63">
        <v>36000</v>
      </c>
      <c r="H28" s="63">
        <v>36000</v>
      </c>
    </row>
    <row r="29" spans="1:8" x14ac:dyDescent="0.25">
      <c r="A29" s="1" t="s">
        <v>159</v>
      </c>
      <c r="B29" s="1" t="s">
        <v>457</v>
      </c>
      <c r="C29" s="56">
        <v>2000</v>
      </c>
      <c r="D29" s="63">
        <v>0</v>
      </c>
      <c r="E29" s="63">
        <v>4000</v>
      </c>
      <c r="F29" s="63">
        <v>0</v>
      </c>
      <c r="G29" s="63">
        <v>4000</v>
      </c>
      <c r="H29" s="63">
        <v>4000</v>
      </c>
    </row>
    <row r="30" spans="1:8" x14ac:dyDescent="0.25">
      <c r="A30" s="1" t="s">
        <v>160</v>
      </c>
      <c r="B30" s="1" t="s">
        <v>458</v>
      </c>
      <c r="C30" s="56">
        <v>4500</v>
      </c>
      <c r="D30" s="63">
        <v>4608.2700000000004</v>
      </c>
      <c r="E30" s="63">
        <v>4500</v>
      </c>
      <c r="F30" s="63">
        <v>0</v>
      </c>
      <c r="G30" s="63">
        <v>4500</v>
      </c>
      <c r="H30" s="63">
        <v>4500</v>
      </c>
    </row>
    <row r="31" spans="1:8" x14ac:dyDescent="0.25">
      <c r="A31" s="5"/>
      <c r="B31" s="12" t="s">
        <v>8</v>
      </c>
      <c r="C31" s="14">
        <f>SUM(C25:C30)</f>
        <v>187754</v>
      </c>
      <c r="D31" s="14">
        <f t="shared" ref="D31:G31" si="2">SUM(D25:D30)</f>
        <v>156293.53999999998</v>
      </c>
      <c r="E31" s="14">
        <f t="shared" si="2"/>
        <v>156500</v>
      </c>
      <c r="F31" s="14">
        <f t="shared" si="2"/>
        <v>74525.14</v>
      </c>
      <c r="G31" s="14">
        <f t="shared" si="2"/>
        <v>156500</v>
      </c>
      <c r="H31" s="14">
        <f>SUM(H25:H30)</f>
        <v>156500</v>
      </c>
    </row>
    <row r="32" spans="1:8" x14ac:dyDescent="0.25">
      <c r="A32" s="1" t="s">
        <v>161</v>
      </c>
      <c r="B32" s="1" t="s">
        <v>367</v>
      </c>
      <c r="C32" s="2">
        <v>17208</v>
      </c>
      <c r="D32" s="2">
        <v>16615.45</v>
      </c>
      <c r="E32" s="2">
        <v>17208</v>
      </c>
      <c r="F32" s="2">
        <v>16053.94</v>
      </c>
      <c r="G32" s="2">
        <v>23237</v>
      </c>
      <c r="H32" s="2">
        <v>17208</v>
      </c>
    </row>
    <row r="33" spans="1:8" x14ac:dyDescent="0.25">
      <c r="A33" s="1" t="s">
        <v>162</v>
      </c>
      <c r="B33" s="1" t="s">
        <v>368</v>
      </c>
      <c r="C33" s="2">
        <v>3992</v>
      </c>
      <c r="D33" s="2">
        <v>4166.4799999999996</v>
      </c>
      <c r="E33" s="2">
        <v>4047</v>
      </c>
      <c r="F33" s="2">
        <v>2184.34</v>
      </c>
      <c r="G33" s="2">
        <v>4047</v>
      </c>
      <c r="H33" s="2">
        <v>4312</v>
      </c>
    </row>
    <row r="34" spans="1:8" x14ac:dyDescent="0.25">
      <c r="A34" s="1" t="s">
        <v>163</v>
      </c>
      <c r="B34" s="1" t="s">
        <v>369</v>
      </c>
      <c r="C34" s="2">
        <v>15713</v>
      </c>
      <c r="D34" s="2">
        <v>17350.490000000002</v>
      </c>
      <c r="E34" s="2">
        <v>16000</v>
      </c>
      <c r="F34" s="2">
        <v>18547</v>
      </c>
      <c r="G34" s="2">
        <v>16000</v>
      </c>
      <c r="H34" s="2">
        <v>20000</v>
      </c>
    </row>
    <row r="35" spans="1:8" x14ac:dyDescent="0.25">
      <c r="A35" s="1" t="s">
        <v>164</v>
      </c>
      <c r="B35" s="1" t="s">
        <v>459</v>
      </c>
      <c r="C35" s="2">
        <v>500</v>
      </c>
      <c r="D35" s="2">
        <v>0</v>
      </c>
      <c r="E35" s="2">
        <v>500</v>
      </c>
      <c r="F35" s="2">
        <v>157.96</v>
      </c>
      <c r="G35" s="2">
        <v>500</v>
      </c>
      <c r="H35" s="2">
        <v>500</v>
      </c>
    </row>
    <row r="36" spans="1:8" x14ac:dyDescent="0.25">
      <c r="A36" s="1" t="s">
        <v>165</v>
      </c>
      <c r="B36" s="1" t="s">
        <v>370</v>
      </c>
      <c r="C36" s="2">
        <v>3800</v>
      </c>
      <c r="D36" s="2">
        <v>3119.25</v>
      </c>
      <c r="E36" s="2">
        <v>3800</v>
      </c>
      <c r="F36" s="2">
        <v>1786.25</v>
      </c>
      <c r="G36" s="2">
        <v>3800</v>
      </c>
      <c r="H36" s="2">
        <v>4500</v>
      </c>
    </row>
    <row r="37" spans="1:8" x14ac:dyDescent="0.25">
      <c r="A37" s="1" t="s">
        <v>484</v>
      </c>
      <c r="B37" s="1" t="s">
        <v>372</v>
      </c>
      <c r="C37" s="2">
        <v>22810</v>
      </c>
      <c r="D37" s="2">
        <v>22809.51</v>
      </c>
      <c r="E37" s="2">
        <v>0</v>
      </c>
      <c r="F37" s="2">
        <v>0</v>
      </c>
      <c r="G37" s="2">
        <v>0</v>
      </c>
      <c r="H37" s="2">
        <v>0</v>
      </c>
    </row>
    <row r="38" spans="1:8" x14ac:dyDescent="0.25">
      <c r="A38" s="1" t="s">
        <v>166</v>
      </c>
      <c r="B38" s="1" t="s">
        <v>373</v>
      </c>
      <c r="C38" s="2">
        <v>1800</v>
      </c>
      <c r="D38" s="2">
        <v>0</v>
      </c>
      <c r="E38" s="2">
        <v>1800</v>
      </c>
      <c r="F38" s="2">
        <v>1800</v>
      </c>
      <c r="G38" s="2">
        <v>1800</v>
      </c>
      <c r="H38" s="2">
        <v>1800</v>
      </c>
    </row>
    <row r="39" spans="1:8" x14ac:dyDescent="0.25">
      <c r="A39" s="1" t="s">
        <v>167</v>
      </c>
      <c r="B39" s="1" t="s">
        <v>379</v>
      </c>
      <c r="C39" s="2">
        <v>3200</v>
      </c>
      <c r="D39" s="2">
        <v>3606.4</v>
      </c>
      <c r="E39" s="2">
        <v>3200</v>
      </c>
      <c r="F39" s="2">
        <v>1606.64</v>
      </c>
      <c r="G39" s="2">
        <v>3200</v>
      </c>
      <c r="H39" s="2">
        <v>3200</v>
      </c>
    </row>
    <row r="40" spans="1:8" x14ac:dyDescent="0.25">
      <c r="A40" s="1" t="s">
        <v>168</v>
      </c>
      <c r="B40" s="1" t="s">
        <v>381</v>
      </c>
      <c r="C40" s="2">
        <v>2000</v>
      </c>
      <c r="D40" s="2">
        <v>697.99</v>
      </c>
      <c r="E40" s="2">
        <v>2000</v>
      </c>
      <c r="F40" s="2">
        <v>0</v>
      </c>
      <c r="G40" s="2">
        <v>2000</v>
      </c>
      <c r="H40" s="2">
        <v>2000</v>
      </c>
    </row>
    <row r="41" spans="1:8" x14ac:dyDescent="0.25">
      <c r="A41" s="5"/>
      <c r="B41" s="12" t="s">
        <v>9</v>
      </c>
      <c r="C41" s="14">
        <f>SUM(C32:C40)</f>
        <v>71023</v>
      </c>
      <c r="D41" s="14">
        <f t="shared" ref="D41:G41" si="3">SUM(D32:D40)</f>
        <v>68365.569999999992</v>
      </c>
      <c r="E41" s="14">
        <f t="shared" si="3"/>
        <v>48555</v>
      </c>
      <c r="F41" s="14">
        <f t="shared" si="3"/>
        <v>42136.13</v>
      </c>
      <c r="G41" s="14">
        <f t="shared" si="3"/>
        <v>54584</v>
      </c>
      <c r="H41" s="14">
        <f>SUM(H32:H40)</f>
        <v>53520</v>
      </c>
    </row>
    <row r="42" spans="1:8" hidden="1" x14ac:dyDescent="0.25">
      <c r="A42" s="1"/>
      <c r="B42" s="1" t="s">
        <v>460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5">
        <v>0</v>
      </c>
    </row>
    <row r="43" spans="1:8" hidden="1" x14ac:dyDescent="0.25">
      <c r="A43" s="5"/>
      <c r="B43" s="12" t="s">
        <v>45</v>
      </c>
      <c r="C43" s="14">
        <f>SUM(C42:C42)</f>
        <v>0</v>
      </c>
      <c r="D43" s="14">
        <f t="shared" ref="D43:G43" si="4">SUM(D42:D42)</f>
        <v>0</v>
      </c>
      <c r="E43" s="14">
        <f t="shared" si="4"/>
        <v>0</v>
      </c>
      <c r="F43" s="14">
        <f t="shared" si="4"/>
        <v>0</v>
      </c>
      <c r="G43" s="14">
        <f t="shared" si="4"/>
        <v>0</v>
      </c>
      <c r="H43" s="14">
        <f>SUM(H42:H42)</f>
        <v>0</v>
      </c>
    </row>
    <row r="44" spans="1:8" x14ac:dyDescent="0.25">
      <c r="A44" s="1" t="s">
        <v>169</v>
      </c>
      <c r="B44" s="1" t="s">
        <v>460</v>
      </c>
      <c r="C44" s="2">
        <v>0</v>
      </c>
      <c r="D44" s="2">
        <v>0</v>
      </c>
      <c r="E44" s="2">
        <v>161000</v>
      </c>
      <c r="F44" s="2">
        <v>145561.16</v>
      </c>
      <c r="G44" s="2">
        <v>161000</v>
      </c>
      <c r="H44" s="2">
        <v>0</v>
      </c>
    </row>
    <row r="45" spans="1:8" hidden="1" x14ac:dyDescent="0.25">
      <c r="A45" s="1" t="s">
        <v>170</v>
      </c>
      <c r="B45" s="1" t="s">
        <v>296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</row>
    <row r="46" spans="1:8" x14ac:dyDescent="0.25">
      <c r="A46" s="1" t="s">
        <v>171</v>
      </c>
      <c r="B46" s="1" t="s">
        <v>297</v>
      </c>
      <c r="C46" s="2">
        <v>100000</v>
      </c>
      <c r="D46" s="2">
        <v>60790.94</v>
      </c>
      <c r="E46" s="2">
        <v>165000</v>
      </c>
      <c r="F46" s="2">
        <v>20600</v>
      </c>
      <c r="G46" s="2">
        <v>165000</v>
      </c>
      <c r="H46" s="2">
        <v>40000</v>
      </c>
    </row>
    <row r="47" spans="1:8" x14ac:dyDescent="0.25">
      <c r="A47" s="1" t="s">
        <v>172</v>
      </c>
      <c r="B47" s="1" t="s">
        <v>461</v>
      </c>
      <c r="C47" s="2">
        <v>200000</v>
      </c>
      <c r="D47" s="2">
        <v>203531.09</v>
      </c>
      <c r="E47" s="2">
        <v>88500</v>
      </c>
      <c r="F47" s="2">
        <v>81602.63</v>
      </c>
      <c r="G47" s="2">
        <v>84000</v>
      </c>
      <c r="H47" s="2">
        <v>97625</v>
      </c>
    </row>
    <row r="48" spans="1:8" x14ac:dyDescent="0.25">
      <c r="A48" s="1" t="s">
        <v>173</v>
      </c>
      <c r="B48" s="1" t="s">
        <v>462</v>
      </c>
      <c r="C48" s="2">
        <v>20000</v>
      </c>
      <c r="D48" s="2">
        <v>12430.99</v>
      </c>
      <c r="E48" s="2">
        <v>20000</v>
      </c>
      <c r="F48" s="2">
        <v>0</v>
      </c>
      <c r="G48" s="2">
        <v>20000</v>
      </c>
      <c r="H48" s="2">
        <v>25000</v>
      </c>
    </row>
    <row r="49" spans="1:8" ht="15.75" thickBot="1" x14ac:dyDescent="0.3">
      <c r="A49" s="5"/>
      <c r="B49" s="12" t="s">
        <v>46</v>
      </c>
      <c r="C49" s="14">
        <f>SUM(C44:C48)</f>
        <v>320000</v>
      </c>
      <c r="D49" s="14">
        <f t="shared" ref="D49:G49" si="5">SUM(D44:D48)</f>
        <v>276753.02</v>
      </c>
      <c r="E49" s="14">
        <f t="shared" si="5"/>
        <v>434500</v>
      </c>
      <c r="F49" s="14">
        <f t="shared" si="5"/>
        <v>247763.79</v>
      </c>
      <c r="G49" s="14">
        <f t="shared" si="5"/>
        <v>430000</v>
      </c>
      <c r="H49" s="14">
        <f>SUM(H44:H48)</f>
        <v>162625</v>
      </c>
    </row>
    <row r="50" spans="1:8" ht="16.5" thickTop="1" thickBot="1" x14ac:dyDescent="0.3">
      <c r="A50" s="9"/>
      <c r="B50" s="9" t="s">
        <v>22</v>
      </c>
      <c r="C50" s="23">
        <f>SUM(C7:C49)/2</f>
        <v>1024031</v>
      </c>
      <c r="D50" s="23">
        <f t="shared" ref="D50:F50" si="6">SUM(D7:D49)/2</f>
        <v>959115.21</v>
      </c>
      <c r="E50" s="23">
        <f t="shared" si="6"/>
        <v>1098320</v>
      </c>
      <c r="F50" s="23">
        <f t="shared" si="6"/>
        <v>557697.84</v>
      </c>
      <c r="G50" s="23">
        <f>SUM(G7:G49)/2</f>
        <v>1075057</v>
      </c>
      <c r="H50" s="23">
        <f>SUM(H7:H49)/2</f>
        <v>974977</v>
      </c>
    </row>
    <row r="51" spans="1:8" ht="15.75" thickTop="1" x14ac:dyDescent="0.25"/>
    <row r="59" spans="1:8" x14ac:dyDescent="0.25">
      <c r="A59" s="97"/>
      <c r="B59" s="102"/>
      <c r="C59" s="102" t="str">
        <f>A1</f>
        <v>CITY OF GAINESVILLE</v>
      </c>
      <c r="D59" s="102"/>
      <c r="E59" s="102"/>
      <c r="F59" s="102"/>
      <c r="G59" s="102"/>
      <c r="H59" s="102"/>
    </row>
    <row r="60" spans="1:8" x14ac:dyDescent="0.25">
      <c r="A60" s="97"/>
      <c r="B60" s="102"/>
      <c r="C60" s="102" t="str">
        <f>A2</f>
        <v>BUDGET 2025-2026</v>
      </c>
      <c r="D60" s="102"/>
      <c r="E60" s="102"/>
      <c r="F60" s="102"/>
      <c r="G60" s="102"/>
      <c r="H60" s="102"/>
    </row>
    <row r="61" spans="1:8" x14ac:dyDescent="0.25">
      <c r="A61" s="97"/>
      <c r="B61" s="102"/>
      <c r="C61" s="102" t="str">
        <f>A3</f>
        <v>WATER &amp; SEWER FUND DISTRIBUTION</v>
      </c>
      <c r="D61" s="102"/>
      <c r="E61" s="102"/>
      <c r="F61" s="102"/>
      <c r="G61" s="102"/>
      <c r="H61" s="102"/>
    </row>
    <row r="62" spans="1:8" x14ac:dyDescent="0.25">
      <c r="A62" s="97"/>
      <c r="B62" s="97"/>
      <c r="C62" s="100"/>
      <c r="D62" s="100"/>
      <c r="E62" s="100"/>
      <c r="F62" s="100"/>
      <c r="G62" s="101"/>
      <c r="H62" s="101"/>
    </row>
    <row r="63" spans="1:8" x14ac:dyDescent="0.25">
      <c r="A63" s="97"/>
      <c r="B63" s="97"/>
      <c r="C63" s="100"/>
      <c r="D63" s="100"/>
      <c r="E63" s="100"/>
      <c r="F63" s="100"/>
      <c r="G63" s="101"/>
      <c r="H63" s="101"/>
    </row>
    <row r="64" spans="1:8" x14ac:dyDescent="0.25">
      <c r="A64" s="97"/>
      <c r="B64" s="97"/>
      <c r="C64" s="100"/>
      <c r="D64" s="100"/>
      <c r="E64" s="100"/>
      <c r="F64" s="100"/>
      <c r="G64" s="101"/>
      <c r="H64" s="101"/>
    </row>
    <row r="65" spans="1:8" x14ac:dyDescent="0.25">
      <c r="A65" s="97"/>
      <c r="B65" s="97"/>
      <c r="C65" s="100"/>
      <c r="D65" s="100"/>
      <c r="E65" s="100"/>
      <c r="F65" s="100"/>
      <c r="G65" s="101"/>
      <c r="H65" s="101"/>
    </row>
    <row r="66" spans="1:8" x14ac:dyDescent="0.25">
      <c r="A66" s="97"/>
      <c r="B66" s="97"/>
      <c r="C66" s="100"/>
      <c r="D66" s="100"/>
      <c r="E66" s="100"/>
      <c r="F66" s="100"/>
      <c r="G66" s="101"/>
      <c r="H66" s="101"/>
    </row>
    <row r="67" spans="1:8" x14ac:dyDescent="0.25">
      <c r="A67" s="97"/>
      <c r="B67" s="97"/>
      <c r="C67" s="100"/>
      <c r="D67" s="100"/>
      <c r="E67" s="100"/>
      <c r="F67" s="100"/>
      <c r="G67" s="101"/>
      <c r="H67" s="101"/>
    </row>
    <row r="68" spans="1:8" x14ac:dyDescent="0.25">
      <c r="A68" s="97"/>
      <c r="B68" s="97"/>
      <c r="C68" s="100"/>
      <c r="D68" s="100"/>
      <c r="E68" s="100"/>
      <c r="F68" s="100"/>
      <c r="G68" s="101"/>
      <c r="H68" s="101"/>
    </row>
    <row r="69" spans="1:8" x14ac:dyDescent="0.25">
      <c r="A69" s="97"/>
      <c r="B69" s="97"/>
      <c r="C69" s="100"/>
      <c r="D69" s="100"/>
      <c r="E69" s="100"/>
      <c r="F69" s="100"/>
      <c r="G69" s="101"/>
      <c r="H69" s="101"/>
    </row>
    <row r="70" spans="1:8" x14ac:dyDescent="0.25">
      <c r="A70" s="97"/>
      <c r="B70" s="97"/>
      <c r="C70" s="100"/>
      <c r="D70" s="100"/>
      <c r="E70" s="100"/>
      <c r="F70" s="100"/>
      <c r="G70" s="101"/>
      <c r="H70" s="101"/>
    </row>
    <row r="71" spans="1:8" x14ac:dyDescent="0.25">
      <c r="A71" s="97"/>
      <c r="B71" s="97"/>
      <c r="C71" s="100"/>
      <c r="D71" s="100"/>
      <c r="E71" s="100"/>
      <c r="F71" s="100"/>
      <c r="G71" s="101"/>
      <c r="H71" s="101"/>
    </row>
    <row r="72" spans="1:8" x14ac:dyDescent="0.25">
      <c r="A72" s="97"/>
      <c r="B72" s="97"/>
      <c r="C72" s="100"/>
      <c r="D72" s="100"/>
      <c r="E72" s="100"/>
      <c r="F72" s="100"/>
      <c r="G72" s="101"/>
      <c r="H72" s="101"/>
    </row>
    <row r="73" spans="1:8" x14ac:dyDescent="0.25">
      <c r="A73" s="97"/>
      <c r="B73" s="97"/>
      <c r="C73" s="100"/>
      <c r="D73" s="100"/>
      <c r="E73" s="100"/>
      <c r="F73" s="100"/>
      <c r="G73" s="101"/>
      <c r="H73" s="101"/>
    </row>
    <row r="74" spans="1:8" x14ac:dyDescent="0.25">
      <c r="A74" s="97"/>
      <c r="B74" s="97"/>
      <c r="C74" s="100"/>
      <c r="D74" s="100"/>
      <c r="E74" s="100"/>
      <c r="F74" s="100"/>
      <c r="G74" s="101"/>
      <c r="H74" s="101"/>
    </row>
    <row r="75" spans="1:8" x14ac:dyDescent="0.25">
      <c r="A75" s="97"/>
      <c r="B75" s="97"/>
      <c r="C75" s="100"/>
      <c r="D75" s="100"/>
      <c r="E75" s="100"/>
      <c r="F75" s="100"/>
      <c r="G75" s="101"/>
      <c r="H75" s="101"/>
    </row>
    <row r="76" spans="1:8" x14ac:dyDescent="0.25">
      <c r="A76" s="97"/>
      <c r="B76" s="97"/>
      <c r="C76" s="100"/>
      <c r="D76" s="100"/>
      <c r="E76" s="100"/>
      <c r="F76" s="100"/>
      <c r="G76" s="101"/>
      <c r="H76" s="101"/>
    </row>
    <row r="77" spans="1:8" x14ac:dyDescent="0.25">
      <c r="A77" s="97"/>
      <c r="B77" s="97"/>
      <c r="C77" s="100"/>
      <c r="D77" s="100"/>
      <c r="E77" s="100"/>
      <c r="F77" s="100"/>
      <c r="G77" s="101"/>
      <c r="H77" s="101"/>
    </row>
    <row r="78" spans="1:8" x14ac:dyDescent="0.25">
      <c r="A78" s="97"/>
      <c r="B78" s="97"/>
      <c r="C78" s="100"/>
      <c r="D78" s="100"/>
      <c r="E78" s="100"/>
      <c r="F78" s="100"/>
      <c r="G78" s="101"/>
      <c r="H78" s="101"/>
    </row>
    <row r="79" spans="1:8" x14ac:dyDescent="0.25">
      <c r="A79" s="97"/>
      <c r="B79" s="97"/>
      <c r="C79" s="100"/>
      <c r="D79" s="100"/>
      <c r="E79" s="100"/>
      <c r="F79" s="100"/>
      <c r="G79" s="101"/>
      <c r="H79" s="101"/>
    </row>
    <row r="80" spans="1:8" x14ac:dyDescent="0.25">
      <c r="A80" s="97"/>
      <c r="B80" s="97"/>
      <c r="C80" s="100"/>
      <c r="D80" s="100"/>
      <c r="E80" s="100"/>
      <c r="F80" s="100"/>
      <c r="G80" s="101"/>
      <c r="H80" s="101"/>
    </row>
    <row r="81" spans="1:8" x14ac:dyDescent="0.25">
      <c r="A81" s="97"/>
      <c r="B81" s="97"/>
      <c r="C81" s="100"/>
      <c r="D81" s="100"/>
      <c r="E81" s="100"/>
      <c r="F81" s="100"/>
      <c r="G81" s="101"/>
      <c r="H81" s="101"/>
    </row>
    <row r="82" spans="1:8" x14ac:dyDescent="0.25">
      <c r="A82" s="97"/>
      <c r="B82" s="97"/>
      <c r="C82" s="100"/>
      <c r="D82" s="100"/>
      <c r="E82" s="100"/>
      <c r="F82" s="100"/>
      <c r="G82" s="101"/>
      <c r="H82" s="101"/>
    </row>
    <row r="83" spans="1:8" x14ac:dyDescent="0.25">
      <c r="A83" s="97"/>
      <c r="B83" s="97"/>
      <c r="C83" s="100"/>
      <c r="D83" s="100"/>
      <c r="E83" s="100"/>
      <c r="F83" s="100"/>
      <c r="G83" s="101"/>
      <c r="H83" s="101"/>
    </row>
    <row r="84" spans="1:8" x14ac:dyDescent="0.25">
      <c r="A84" s="97"/>
      <c r="B84" s="97"/>
      <c r="C84" s="100"/>
      <c r="D84" s="100"/>
      <c r="E84" s="100"/>
      <c r="F84" s="100"/>
      <c r="G84" s="101"/>
      <c r="H84" s="101"/>
    </row>
    <row r="85" spans="1:8" ht="15.75" thickBot="1" x14ac:dyDescent="0.3">
      <c r="A85" s="97"/>
      <c r="B85" s="97"/>
      <c r="C85" s="100"/>
      <c r="D85" s="100"/>
      <c r="E85" s="100"/>
      <c r="F85" s="100"/>
      <c r="G85" s="101"/>
      <c r="H85" s="101"/>
    </row>
    <row r="86" spans="1:8" ht="16.5" thickTop="1" thickBot="1" x14ac:dyDescent="0.3">
      <c r="A86" s="103" t="s">
        <v>494</v>
      </c>
      <c r="B86" s="104"/>
      <c r="C86" s="104"/>
      <c r="D86" s="104"/>
      <c r="E86" s="104"/>
      <c r="F86" s="104"/>
      <c r="G86" s="104"/>
      <c r="H86" s="105"/>
    </row>
    <row r="87" spans="1:8" ht="15.75" thickTop="1" x14ac:dyDescent="0.25">
      <c r="A87" s="97"/>
      <c r="B87" s="106"/>
      <c r="C87" s="107" t="s">
        <v>469</v>
      </c>
      <c r="D87" s="107" t="s">
        <v>469</v>
      </c>
      <c r="E87" s="107" t="s">
        <v>470</v>
      </c>
      <c r="F87" s="107" t="s">
        <v>470</v>
      </c>
      <c r="G87" s="107" t="s">
        <v>470</v>
      </c>
      <c r="H87" s="107" t="s">
        <v>55</v>
      </c>
    </row>
    <row r="88" spans="1:8" x14ac:dyDescent="0.25">
      <c r="A88" s="97"/>
      <c r="B88" s="106"/>
      <c r="C88" s="107" t="s">
        <v>471</v>
      </c>
      <c r="D88" s="107" t="s">
        <v>472</v>
      </c>
      <c r="E88" s="107" t="s">
        <v>473</v>
      </c>
      <c r="F88" s="107" t="s">
        <v>472</v>
      </c>
      <c r="G88" s="107" t="s">
        <v>471</v>
      </c>
      <c r="H88" s="107" t="s">
        <v>474</v>
      </c>
    </row>
    <row r="89" spans="1:8" ht="15.75" thickBot="1" x14ac:dyDescent="0.3">
      <c r="A89" s="97"/>
      <c r="B89" s="108" t="s">
        <v>495</v>
      </c>
      <c r="C89" s="109" t="s">
        <v>11</v>
      </c>
      <c r="D89" s="109"/>
      <c r="E89" s="109" t="s">
        <v>14</v>
      </c>
      <c r="F89" s="109" t="s">
        <v>475</v>
      </c>
      <c r="G89" s="109" t="s">
        <v>14</v>
      </c>
      <c r="H89" s="109" t="s">
        <v>14</v>
      </c>
    </row>
    <row r="90" spans="1:8" ht="15.75" thickTop="1" x14ac:dyDescent="0.25">
      <c r="A90" s="97"/>
      <c r="B90" s="97" t="s">
        <v>496</v>
      </c>
      <c r="C90" s="100">
        <f>C16</f>
        <v>419594</v>
      </c>
      <c r="D90" s="100">
        <f t="shared" ref="D90:H90" si="7">D16</f>
        <v>434390.44000000006</v>
      </c>
      <c r="E90" s="100">
        <f t="shared" si="7"/>
        <v>432605</v>
      </c>
      <c r="F90" s="100">
        <f t="shared" si="7"/>
        <v>184194.28</v>
      </c>
      <c r="G90" s="100">
        <f t="shared" si="7"/>
        <v>407813</v>
      </c>
      <c r="H90" s="100">
        <f t="shared" si="7"/>
        <v>576232</v>
      </c>
    </row>
    <row r="91" spans="1:8" x14ac:dyDescent="0.25">
      <c r="A91" s="97"/>
      <c r="B91" s="97" t="s">
        <v>497</v>
      </c>
      <c r="C91" s="100">
        <f>C24</f>
        <v>25660</v>
      </c>
      <c r="D91" s="100">
        <f t="shared" ref="D91:H91" si="8">D24</f>
        <v>23312.640000000003</v>
      </c>
      <c r="E91" s="100">
        <f t="shared" si="8"/>
        <v>26160</v>
      </c>
      <c r="F91" s="100">
        <f t="shared" si="8"/>
        <v>9078.5</v>
      </c>
      <c r="G91" s="100">
        <f t="shared" si="8"/>
        <v>26160</v>
      </c>
      <c r="H91" s="100">
        <f t="shared" si="8"/>
        <v>26100</v>
      </c>
    </row>
    <row r="92" spans="1:8" x14ac:dyDescent="0.25">
      <c r="A92" s="97"/>
      <c r="B92" s="97" t="s">
        <v>498</v>
      </c>
      <c r="C92" s="100">
        <f>C31</f>
        <v>187754</v>
      </c>
      <c r="D92" s="100">
        <f t="shared" ref="D92:H92" si="9">D31</f>
        <v>156293.53999999998</v>
      </c>
      <c r="E92" s="100">
        <f t="shared" si="9"/>
        <v>156500</v>
      </c>
      <c r="F92" s="100">
        <f t="shared" si="9"/>
        <v>74525.14</v>
      </c>
      <c r="G92" s="100">
        <f t="shared" si="9"/>
        <v>156500</v>
      </c>
      <c r="H92" s="100">
        <f t="shared" si="9"/>
        <v>156500</v>
      </c>
    </row>
    <row r="93" spans="1:8" x14ac:dyDescent="0.25">
      <c r="A93" s="97"/>
      <c r="B93" s="97" t="s">
        <v>499</v>
      </c>
      <c r="C93" s="100">
        <f>C41</f>
        <v>71023</v>
      </c>
      <c r="D93" s="100">
        <f t="shared" ref="D93:H93" si="10">D41</f>
        <v>68365.569999999992</v>
      </c>
      <c r="E93" s="100">
        <f t="shared" si="10"/>
        <v>48555</v>
      </c>
      <c r="F93" s="100">
        <f t="shared" si="10"/>
        <v>42136.13</v>
      </c>
      <c r="G93" s="100">
        <f t="shared" si="10"/>
        <v>54584</v>
      </c>
      <c r="H93" s="100">
        <f t="shared" si="10"/>
        <v>53520</v>
      </c>
    </row>
    <row r="94" spans="1:8" x14ac:dyDescent="0.25">
      <c r="A94" s="97"/>
      <c r="B94" s="97" t="s">
        <v>500</v>
      </c>
      <c r="C94" s="100">
        <f>C43</f>
        <v>0</v>
      </c>
      <c r="D94" s="100">
        <f t="shared" ref="D94:H94" si="11">D43</f>
        <v>0</v>
      </c>
      <c r="E94" s="100">
        <f t="shared" si="11"/>
        <v>0</v>
      </c>
      <c r="F94" s="100">
        <f t="shared" si="11"/>
        <v>0</v>
      </c>
      <c r="G94" s="100">
        <f t="shared" si="11"/>
        <v>0</v>
      </c>
      <c r="H94" s="100">
        <f t="shared" si="11"/>
        <v>0</v>
      </c>
    </row>
    <row r="95" spans="1:8" ht="15.75" thickBot="1" x14ac:dyDescent="0.3">
      <c r="A95" s="97"/>
      <c r="B95" s="97" t="s">
        <v>501</v>
      </c>
      <c r="C95" s="100">
        <f>C49</f>
        <v>320000</v>
      </c>
      <c r="D95" s="100">
        <f t="shared" ref="D95:H95" si="12">D49</f>
        <v>276753.02</v>
      </c>
      <c r="E95" s="100">
        <f t="shared" si="12"/>
        <v>434500</v>
      </c>
      <c r="F95" s="100">
        <f t="shared" si="12"/>
        <v>247763.79</v>
      </c>
      <c r="G95" s="100">
        <f t="shared" si="12"/>
        <v>430000</v>
      </c>
      <c r="H95" s="100">
        <f t="shared" si="12"/>
        <v>162625</v>
      </c>
    </row>
    <row r="96" spans="1:8" ht="16.5" thickTop="1" thickBot="1" x14ac:dyDescent="0.3">
      <c r="A96" s="97"/>
      <c r="B96" s="110" t="s">
        <v>31</v>
      </c>
      <c r="C96" s="111">
        <f t="shared" ref="C96:H96" si="13">SUM(C90:C95)</f>
        <v>1024031</v>
      </c>
      <c r="D96" s="111">
        <f t="shared" si="13"/>
        <v>959115.21000000008</v>
      </c>
      <c r="E96" s="111">
        <f t="shared" si="13"/>
        <v>1098320</v>
      </c>
      <c r="F96" s="111">
        <f t="shared" si="13"/>
        <v>557697.84</v>
      </c>
      <c r="G96" s="111">
        <f t="shared" si="13"/>
        <v>1075057</v>
      </c>
      <c r="H96" s="111">
        <f t="shared" si="13"/>
        <v>974977</v>
      </c>
    </row>
    <row r="97" spans="1:8" ht="16.5" thickTop="1" thickBot="1" x14ac:dyDescent="0.3">
      <c r="A97" s="97"/>
      <c r="B97" s="95"/>
      <c r="C97" s="117"/>
      <c r="D97" s="117"/>
      <c r="E97" s="117"/>
      <c r="F97" s="117"/>
      <c r="G97" s="118"/>
      <c r="H97" s="118"/>
    </row>
    <row r="98" spans="1:8" ht="16.5" thickTop="1" thickBot="1" x14ac:dyDescent="0.3">
      <c r="A98" s="103" t="s">
        <v>502</v>
      </c>
      <c r="B98" s="104"/>
      <c r="C98" s="104"/>
      <c r="D98" s="104"/>
      <c r="E98" s="104"/>
      <c r="F98" s="104"/>
      <c r="G98" s="104"/>
      <c r="H98" s="105"/>
    </row>
    <row r="99" spans="1:8" ht="15.75" thickTop="1" x14ac:dyDescent="0.25">
      <c r="A99" s="97"/>
      <c r="B99" s="112"/>
      <c r="C99" s="107"/>
      <c r="D99" s="107" t="s">
        <v>472</v>
      </c>
      <c r="E99" s="107" t="s">
        <v>472</v>
      </c>
      <c r="F99" s="107" t="s">
        <v>472</v>
      </c>
      <c r="G99" s="113" t="s">
        <v>14</v>
      </c>
      <c r="H99" s="113" t="s">
        <v>474</v>
      </c>
    </row>
    <row r="100" spans="1:8" ht="15.75" thickBot="1" x14ac:dyDescent="0.3">
      <c r="A100" s="97"/>
      <c r="B100" s="114"/>
      <c r="C100" s="115"/>
      <c r="D100" s="129">
        <f>'[3]60-20-51'!D64</f>
        <v>2022</v>
      </c>
      <c r="E100" s="129">
        <f>'[3]60-20-51'!E64</f>
        <v>2023</v>
      </c>
      <c r="F100" s="129">
        <f>'[3]60-20-51'!F64</f>
        <v>2024</v>
      </c>
      <c r="G100" s="129">
        <f>'[3]60-20-51'!G64</f>
        <v>2025</v>
      </c>
      <c r="H100" s="129">
        <f>'[3]60-20-51'!H64</f>
        <v>2026</v>
      </c>
    </row>
    <row r="101" spans="1:8" ht="15.75" thickTop="1" x14ac:dyDescent="0.25">
      <c r="A101" s="97"/>
      <c r="B101" s="119" t="str">
        <f>'[3]60-20-51'!B66</f>
        <v>MASTER METERS INSTALLED</v>
      </c>
      <c r="C101" s="119"/>
      <c r="D101" s="119">
        <f>'[3]60-20-51'!D66</f>
        <v>0</v>
      </c>
      <c r="E101" s="119">
        <f>'[3]60-20-51'!E66</f>
        <v>0</v>
      </c>
      <c r="F101" s="119">
        <f>'[3]60-20-51'!F66</f>
        <v>0</v>
      </c>
      <c r="G101" s="119">
        <f>'[3]60-20-51'!G66</f>
        <v>0</v>
      </c>
      <c r="H101" s="119">
        <f>'[3]60-20-51'!H66</f>
        <v>0</v>
      </c>
    </row>
    <row r="102" spans="1:8" x14ac:dyDescent="0.25">
      <c r="A102" s="97"/>
      <c r="B102" s="119" t="str">
        <f>'[3]60-20-51'!B67</f>
        <v>NEPTUNE METERS INSTALLED</v>
      </c>
      <c r="C102" s="119"/>
      <c r="D102" s="119">
        <f>'[3]60-20-51'!D67</f>
        <v>134</v>
      </c>
      <c r="E102" s="119">
        <f>'[3]60-20-51'!E67</f>
        <v>7</v>
      </c>
      <c r="F102" s="119">
        <f>'[3]60-20-51'!F67</f>
        <v>0</v>
      </c>
      <c r="G102" s="119">
        <f>'[3]60-20-51'!G67</f>
        <v>0</v>
      </c>
      <c r="H102" s="119">
        <f>'[3]60-20-51'!H67</f>
        <v>0</v>
      </c>
    </row>
    <row r="103" spans="1:8" x14ac:dyDescent="0.25">
      <c r="A103" s="97"/>
      <c r="B103" s="119" t="str">
        <f>'[3]60-20-51'!B68</f>
        <v>METRON METERS INSTALLED</v>
      </c>
      <c r="C103" s="119"/>
      <c r="D103" s="119">
        <f>'[3]60-20-51'!D68</f>
        <v>332</v>
      </c>
      <c r="E103" s="119">
        <f>'[3]60-20-51'!E68</f>
        <v>420</v>
      </c>
      <c r="F103" s="119">
        <f>'[3]60-20-51'!F68</f>
        <v>200</v>
      </c>
      <c r="G103" s="119">
        <f>'[3]60-20-51'!G68</f>
        <v>200</v>
      </c>
      <c r="H103" s="119">
        <f>'[3]60-20-51'!H68</f>
        <v>275</v>
      </c>
    </row>
    <row r="104" spans="1:8" x14ac:dyDescent="0.25">
      <c r="A104" s="97"/>
      <c r="B104" s="119" t="str">
        <f>'[3]60-20-51'!B69</f>
        <v>WATER LINE REPAIRS</v>
      </c>
      <c r="C104" s="119"/>
      <c r="D104" s="119">
        <f>'[3]60-20-51'!D69</f>
        <v>37</v>
      </c>
      <c r="E104" s="119">
        <f>'[3]60-20-51'!E69</f>
        <v>57</v>
      </c>
      <c r="F104" s="119">
        <f>'[3]60-20-51'!F69</f>
        <v>63</v>
      </c>
      <c r="G104" s="119">
        <f>'[3]60-20-51'!G69</f>
        <v>63</v>
      </c>
      <c r="H104" s="119">
        <f>'[3]60-20-51'!H69</f>
        <v>63</v>
      </c>
    </row>
    <row r="105" spans="1:8" x14ac:dyDescent="0.25">
      <c r="A105" s="97"/>
      <c r="B105" s="119" t="str">
        <f>'[3]60-20-51'!B70</f>
        <v>WATER MAIN LEAK REPAIRS</v>
      </c>
      <c r="C105" s="119"/>
      <c r="D105" s="119">
        <f>'[3]60-20-51'!D70</f>
        <v>96</v>
      </c>
      <c r="E105" s="119">
        <f>'[3]60-20-51'!E70</f>
        <v>118</v>
      </c>
      <c r="F105" s="119">
        <f>'[3]60-20-51'!F70</f>
        <v>105</v>
      </c>
      <c r="G105" s="119">
        <f>'[3]60-20-51'!G70</f>
        <v>105</v>
      </c>
      <c r="H105" s="119">
        <f>'[3]60-20-51'!H70</f>
        <v>105</v>
      </c>
    </row>
    <row r="106" spans="1:8" x14ac:dyDescent="0.25">
      <c r="A106" s="97"/>
      <c r="B106" s="119" t="str">
        <f>'[3]60-20-51'!B71</f>
        <v>WATER TAP INSTALLATIONS</v>
      </c>
      <c r="C106" s="119"/>
      <c r="D106" s="119">
        <f>'[3]60-20-51'!D71</f>
        <v>7</v>
      </c>
      <c r="E106" s="119">
        <f>'[3]60-20-51'!E71</f>
        <v>12</v>
      </c>
      <c r="F106" s="119">
        <f>'[3]60-20-51'!F71</f>
        <v>4</v>
      </c>
      <c r="G106" s="119">
        <f>'[3]60-20-51'!G71</f>
        <v>4</v>
      </c>
      <c r="H106" s="119">
        <f>'[3]60-20-51'!H71</f>
        <v>4</v>
      </c>
    </row>
    <row r="107" spans="1:8" ht="15.75" thickBot="1" x14ac:dyDescent="0.3">
      <c r="A107" s="97"/>
      <c r="B107" s="95"/>
      <c r="C107" s="117"/>
      <c r="D107" s="117"/>
      <c r="E107" s="117"/>
      <c r="F107" s="118"/>
      <c r="G107" s="118"/>
      <c r="H107" s="118"/>
    </row>
    <row r="108" spans="1:8" ht="16.5" thickTop="1" thickBot="1" x14ac:dyDescent="0.3">
      <c r="A108" s="103" t="s">
        <v>505</v>
      </c>
      <c r="B108" s="104"/>
      <c r="C108" s="104"/>
      <c r="D108" s="104"/>
      <c r="E108" s="104"/>
      <c r="F108" s="104"/>
      <c r="G108" s="104"/>
      <c r="H108" s="105"/>
    </row>
    <row r="109" spans="1:8" ht="15.75" thickTop="1" x14ac:dyDescent="0.25">
      <c r="A109" s="97"/>
      <c r="B109" s="112"/>
      <c r="C109" s="107"/>
      <c r="D109" s="107" t="s">
        <v>472</v>
      </c>
      <c r="E109" s="107" t="s">
        <v>472</v>
      </c>
      <c r="F109" s="107" t="s">
        <v>472</v>
      </c>
      <c r="G109" s="113" t="s">
        <v>14</v>
      </c>
      <c r="H109" s="113" t="str">
        <f>H88</f>
        <v>PROPOSED</v>
      </c>
    </row>
    <row r="110" spans="1:8" ht="15.75" thickBot="1" x14ac:dyDescent="0.3">
      <c r="A110" s="97"/>
      <c r="B110" s="108" t="s">
        <v>506</v>
      </c>
      <c r="C110" s="115"/>
      <c r="D110" s="129">
        <f>'[3]60-20-51'!D75</f>
        <v>2022</v>
      </c>
      <c r="E110" s="129">
        <f>'[3]60-20-51'!E75</f>
        <v>2023</v>
      </c>
      <c r="F110" s="129">
        <f>'[3]60-20-51'!F75</f>
        <v>2024</v>
      </c>
      <c r="G110" s="129">
        <f>'[3]60-20-51'!G75</f>
        <v>2025</v>
      </c>
      <c r="H110" s="129">
        <f>'[3]60-20-51'!H75</f>
        <v>2026</v>
      </c>
    </row>
    <row r="111" spans="1:8" ht="15.75" thickTop="1" x14ac:dyDescent="0.25">
      <c r="A111" s="97"/>
      <c r="B111" s="97" t="s">
        <v>511</v>
      </c>
      <c r="C111" s="132"/>
      <c r="D111" s="133"/>
      <c r="E111" s="133"/>
      <c r="F111" s="133"/>
      <c r="G111" s="133"/>
      <c r="H111" s="133"/>
    </row>
    <row r="112" spans="1:8" x14ac:dyDescent="0.25">
      <c r="A112" s="97"/>
      <c r="B112" s="97" t="str">
        <f>'[3]60-20-51'!B77</f>
        <v xml:space="preserve">UTILITIES SUPERVISOR  </v>
      </c>
      <c r="C112" s="97"/>
      <c r="D112" s="119">
        <f>'[3]60-20-51'!D77</f>
        <v>1</v>
      </c>
      <c r="E112" s="119">
        <f>'[3]60-20-51'!E77</f>
        <v>1</v>
      </c>
      <c r="F112" s="119">
        <f>'[3]60-20-51'!F77</f>
        <v>1</v>
      </c>
      <c r="G112" s="119">
        <f>'[3]60-20-51'!G77</f>
        <v>1</v>
      </c>
      <c r="H112" s="119">
        <f>'[3]60-20-51'!H77</f>
        <v>1</v>
      </c>
    </row>
    <row r="113" spans="1:8" x14ac:dyDescent="0.25">
      <c r="A113" s="97"/>
      <c r="B113" s="119" t="str">
        <f>'[3]60-20-51'!B78</f>
        <v>CREW LEADER</v>
      </c>
      <c r="C113" s="119"/>
      <c r="D113" s="119">
        <f>'[3]60-20-51'!D78</f>
        <v>1</v>
      </c>
      <c r="E113" s="119">
        <f>'[3]60-20-51'!E78</f>
        <v>1</v>
      </c>
      <c r="F113" s="119">
        <f>'[3]60-20-51'!F78</f>
        <v>1</v>
      </c>
      <c r="G113" s="119">
        <f>'[3]60-20-51'!G78</f>
        <v>1</v>
      </c>
      <c r="H113" s="119">
        <f>'[3]60-20-51'!H78</f>
        <v>1</v>
      </c>
    </row>
    <row r="114" spans="1:8" x14ac:dyDescent="0.25">
      <c r="A114" s="97"/>
      <c r="B114" s="119" t="str">
        <f>'[3]60-20-51'!B79</f>
        <v>UTILITIES EQUIP OPERATOR II</v>
      </c>
      <c r="C114" s="119"/>
      <c r="D114" s="119">
        <f>'[3]60-20-51'!D79</f>
        <v>1</v>
      </c>
      <c r="E114" s="119">
        <f>'[3]60-20-51'!E79</f>
        <v>1</v>
      </c>
      <c r="F114" s="119">
        <f>'[3]60-20-51'!F79</f>
        <v>1</v>
      </c>
      <c r="G114" s="119">
        <f>'[3]60-20-51'!G79</f>
        <v>1</v>
      </c>
      <c r="H114" s="119">
        <f>'[3]60-20-51'!H79</f>
        <v>1</v>
      </c>
    </row>
    <row r="115" spans="1:8" x14ac:dyDescent="0.25">
      <c r="A115" s="97"/>
      <c r="B115" s="119" t="str">
        <f>'[3]60-20-51'!B80</f>
        <v>EQUIPMENT OPERATOR 1</v>
      </c>
      <c r="C115" s="119"/>
      <c r="D115" s="119">
        <f>'[3]60-20-51'!D80</f>
        <v>1</v>
      </c>
      <c r="E115" s="119">
        <f>'[3]60-20-51'!E80</f>
        <v>1</v>
      </c>
      <c r="F115" s="119">
        <f>'[3]60-20-51'!F80</f>
        <v>1</v>
      </c>
      <c r="G115" s="119">
        <f>'[3]60-20-51'!G80</f>
        <v>1</v>
      </c>
      <c r="H115" s="119">
        <f>'[3]60-20-51'!H80</f>
        <v>1</v>
      </c>
    </row>
    <row r="116" spans="1:8" x14ac:dyDescent="0.25">
      <c r="A116" s="97"/>
      <c r="B116" s="119" t="str">
        <f>'[3]60-20-51'!B81</f>
        <v>UTILITIES INVENTORY CLERK/GIS TECHNICIAN</v>
      </c>
      <c r="C116" s="119"/>
      <c r="D116" s="119">
        <f>'[3]60-20-51'!D81</f>
        <v>1</v>
      </c>
      <c r="E116" s="119">
        <f>'[3]60-20-51'!E81</f>
        <v>1</v>
      </c>
      <c r="F116" s="119">
        <f>'[3]60-20-51'!F81</f>
        <v>1</v>
      </c>
      <c r="G116" s="119">
        <f>'[3]60-20-51'!G81</f>
        <v>1</v>
      </c>
      <c r="H116" s="119">
        <f>'[3]60-20-51'!H81</f>
        <v>1</v>
      </c>
    </row>
    <row r="117" spans="1:8" ht="15.75" thickBot="1" x14ac:dyDescent="0.3">
      <c r="A117" s="97"/>
      <c r="B117" s="134" t="str">
        <f>'[3]60-20-51'!B82</f>
        <v>UTILITIES SERVICES REPRESENTATIVE</v>
      </c>
      <c r="C117" s="134"/>
      <c r="D117" s="119">
        <f>'[3]60-20-51'!D82</f>
        <v>1</v>
      </c>
      <c r="E117" s="119">
        <f>'[3]60-20-51'!E82</f>
        <v>1</v>
      </c>
      <c r="F117" s="119">
        <f>'[3]60-20-51'!F82</f>
        <v>1</v>
      </c>
      <c r="G117" s="119">
        <f>'[3]60-20-51'!G82</f>
        <v>1</v>
      </c>
      <c r="H117" s="119">
        <f>'[3]60-20-51'!H82</f>
        <v>1</v>
      </c>
    </row>
    <row r="118" spans="1:8" ht="15.75" thickTop="1" x14ac:dyDescent="0.25">
      <c r="A118" s="97"/>
      <c r="B118" s="119" t="str">
        <f>'[3]60-20-51'!B83</f>
        <v>TOTAL WATER DISTRIBUTION OP</v>
      </c>
      <c r="C118" s="119"/>
      <c r="D118" s="131">
        <f>SUM(D112:D117)</f>
        <v>6</v>
      </c>
      <c r="E118" s="131">
        <f>SUM(E112:E117)</f>
        <v>6</v>
      </c>
      <c r="F118" s="131">
        <f>SUM(F112:F117)</f>
        <v>6</v>
      </c>
      <c r="G118" s="131">
        <f>SUM(G112:G117)</f>
        <v>6</v>
      </c>
      <c r="H118" s="131">
        <f>SUM(H112:H117)</f>
        <v>6</v>
      </c>
    </row>
    <row r="119" spans="1:8" x14ac:dyDescent="0.25">
      <c r="A119" s="97"/>
      <c r="B119" s="97"/>
      <c r="C119" s="100"/>
      <c r="D119" s="100"/>
      <c r="E119" s="100"/>
      <c r="F119" s="100"/>
      <c r="G119" s="101"/>
      <c r="H119" s="101"/>
    </row>
  </sheetData>
  <mergeCells count="3">
    <mergeCell ref="A1:H1"/>
    <mergeCell ref="A2:H2"/>
    <mergeCell ref="A3:H3"/>
  </mergeCells>
  <pageMargins left="0.7" right="0.7" top="0.5" bottom="0.5" header="0.3" footer="0.3"/>
  <pageSetup scale="75" orientation="portrait" r:id="rId1"/>
  <rowBreaks count="1" manualBreakCount="1">
    <brk id="56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H99"/>
  <sheetViews>
    <sheetView topLeftCell="A22" zoomScale="124" zoomScaleNormal="124" workbookViewId="0">
      <selection activeCell="F59" sqref="F59"/>
    </sheetView>
  </sheetViews>
  <sheetFormatPr defaultRowHeight="15" x14ac:dyDescent="0.25"/>
  <cols>
    <col min="1" max="1" width="12" customWidth="1"/>
    <col min="2" max="2" width="29.28515625" customWidth="1"/>
    <col min="3" max="5" width="9.5703125" bestFit="1" customWidth="1"/>
    <col min="6" max="6" width="11.7109375" bestFit="1" customWidth="1"/>
    <col min="7" max="7" width="9.5703125" bestFit="1" customWidth="1"/>
    <col min="8" max="8" width="10.7109375" bestFit="1" customWidth="1"/>
  </cols>
  <sheetData>
    <row r="1" spans="1:8" x14ac:dyDescent="0.25">
      <c r="A1" s="159" t="s">
        <v>0</v>
      </c>
      <c r="B1" s="159"/>
      <c r="C1" s="159"/>
      <c r="D1" s="159"/>
      <c r="E1" s="159"/>
      <c r="F1" s="159"/>
      <c r="G1" s="159"/>
      <c r="H1" s="159"/>
    </row>
    <row r="2" spans="1:8" x14ac:dyDescent="0.25">
      <c r="A2" s="161" t="s">
        <v>483</v>
      </c>
      <c r="B2" s="161"/>
      <c r="C2" s="161"/>
      <c r="D2" s="161"/>
      <c r="E2" s="161"/>
      <c r="F2" s="161"/>
      <c r="G2" s="161"/>
      <c r="H2" s="161"/>
    </row>
    <row r="3" spans="1:8" x14ac:dyDescent="0.25">
      <c r="A3" s="159" t="s">
        <v>19</v>
      </c>
      <c r="B3" s="159"/>
      <c r="C3" s="159"/>
      <c r="D3" s="159"/>
      <c r="E3" s="159"/>
      <c r="F3" s="159"/>
      <c r="G3" s="159"/>
      <c r="H3" s="159"/>
    </row>
    <row r="4" spans="1:8" x14ac:dyDescent="0.25">
      <c r="A4" s="121"/>
      <c r="B4" s="121"/>
      <c r="C4" s="122" t="s">
        <v>469</v>
      </c>
      <c r="D4" s="122" t="s">
        <v>469</v>
      </c>
      <c r="E4" s="122" t="s">
        <v>470</v>
      </c>
      <c r="F4" s="122" t="s">
        <v>470</v>
      </c>
      <c r="G4" s="122" t="s">
        <v>470</v>
      </c>
      <c r="H4" s="122" t="s">
        <v>55</v>
      </c>
    </row>
    <row r="5" spans="1:8" x14ac:dyDescent="0.25">
      <c r="A5" s="123" t="s">
        <v>2</v>
      </c>
      <c r="B5" s="123" t="s">
        <v>3</v>
      </c>
      <c r="C5" s="122" t="s">
        <v>471</v>
      </c>
      <c r="D5" s="122" t="s">
        <v>472</v>
      </c>
      <c r="E5" s="122" t="s">
        <v>473</v>
      </c>
      <c r="F5" s="122" t="s">
        <v>472</v>
      </c>
      <c r="G5" s="122" t="s">
        <v>471</v>
      </c>
      <c r="H5" s="124" t="s">
        <v>474</v>
      </c>
    </row>
    <row r="6" spans="1:8" ht="15.75" thickBot="1" x14ac:dyDescent="0.3">
      <c r="A6" s="125" t="s">
        <v>4</v>
      </c>
      <c r="B6" s="125"/>
      <c r="C6" s="126" t="s">
        <v>11</v>
      </c>
      <c r="D6" s="126"/>
      <c r="E6" s="126" t="s">
        <v>14</v>
      </c>
      <c r="F6" s="126" t="s">
        <v>475</v>
      </c>
      <c r="G6" s="126" t="s">
        <v>14</v>
      </c>
      <c r="H6" s="126" t="s">
        <v>14</v>
      </c>
    </row>
    <row r="7" spans="1:8" ht="15.75" thickTop="1" x14ac:dyDescent="0.25">
      <c r="A7" s="1" t="s">
        <v>174</v>
      </c>
      <c r="B7" s="1" t="s">
        <v>307</v>
      </c>
      <c r="C7" s="57">
        <v>213882</v>
      </c>
      <c r="D7" s="2">
        <v>201130.83</v>
      </c>
      <c r="E7" s="2">
        <v>231263</v>
      </c>
      <c r="F7" s="2">
        <v>108349.5</v>
      </c>
      <c r="G7" s="2">
        <v>229000</v>
      </c>
      <c r="H7" s="63">
        <v>235768</v>
      </c>
    </row>
    <row r="8" spans="1:8" x14ac:dyDescent="0.25">
      <c r="A8" s="1" t="s">
        <v>175</v>
      </c>
      <c r="B8" s="1" t="s">
        <v>308</v>
      </c>
      <c r="C8" s="57">
        <v>22000</v>
      </c>
      <c r="D8" s="2">
        <v>26348.28</v>
      </c>
      <c r="E8" s="2">
        <v>22000</v>
      </c>
      <c r="F8" s="2">
        <v>15547.99</v>
      </c>
      <c r="G8" s="2">
        <v>22000</v>
      </c>
      <c r="H8" s="63">
        <v>22000</v>
      </c>
    </row>
    <row r="9" spans="1:8" x14ac:dyDescent="0.25">
      <c r="A9" s="1" t="s">
        <v>176</v>
      </c>
      <c r="B9" s="1" t="s">
        <v>309</v>
      </c>
      <c r="C9" s="63">
        <v>8000</v>
      </c>
      <c r="D9" s="63">
        <v>8558.02</v>
      </c>
      <c r="E9" s="63">
        <v>8000</v>
      </c>
      <c r="F9" s="63">
        <v>6283.51</v>
      </c>
      <c r="G9" s="63">
        <v>9000</v>
      </c>
      <c r="H9" s="63">
        <v>9000</v>
      </c>
    </row>
    <row r="10" spans="1:8" x14ac:dyDescent="0.25">
      <c r="A10" s="1" t="s">
        <v>182</v>
      </c>
      <c r="B10" s="1" t="s">
        <v>315</v>
      </c>
      <c r="C10" s="57">
        <v>4678</v>
      </c>
      <c r="D10" s="63">
        <v>4707.9399999999996</v>
      </c>
      <c r="E10" s="63">
        <v>4610</v>
      </c>
      <c r="F10" s="63">
        <v>2299.4299999999998</v>
      </c>
      <c r="G10" s="63">
        <v>4868</v>
      </c>
      <c r="H10" s="63">
        <v>4810</v>
      </c>
    </row>
    <row r="11" spans="1:8" x14ac:dyDescent="0.25">
      <c r="A11" s="1" t="s">
        <v>177</v>
      </c>
      <c r="B11" s="1" t="s">
        <v>310</v>
      </c>
      <c r="C11" s="57">
        <v>1860</v>
      </c>
      <c r="D11" s="2">
        <v>1860</v>
      </c>
      <c r="E11" s="2">
        <v>2040</v>
      </c>
      <c r="F11" s="2">
        <v>2100</v>
      </c>
      <c r="G11" s="2">
        <v>2100</v>
      </c>
      <c r="H11" s="63">
        <v>2400</v>
      </c>
    </row>
    <row r="12" spans="1:8" x14ac:dyDescent="0.25">
      <c r="A12" s="1" t="s">
        <v>178</v>
      </c>
      <c r="B12" s="1" t="s">
        <v>311</v>
      </c>
      <c r="C12" s="57">
        <v>32826</v>
      </c>
      <c r="D12" s="63">
        <v>31789.45</v>
      </c>
      <c r="E12" s="63">
        <v>35847</v>
      </c>
      <c r="F12" s="63">
        <v>17963.080000000002</v>
      </c>
      <c r="G12" s="63">
        <v>35847</v>
      </c>
      <c r="H12" s="63">
        <v>36768</v>
      </c>
    </row>
    <row r="13" spans="1:8" x14ac:dyDescent="0.25">
      <c r="A13" s="1" t="s">
        <v>179</v>
      </c>
      <c r="B13" s="1" t="s">
        <v>312</v>
      </c>
      <c r="C13" s="57">
        <v>18950</v>
      </c>
      <c r="D13" s="63">
        <v>18199.189999999999</v>
      </c>
      <c r="E13" s="63">
        <v>20495</v>
      </c>
      <c r="F13" s="63">
        <v>10109.6</v>
      </c>
      <c r="G13" s="63">
        <v>20495</v>
      </c>
      <c r="H13" s="63">
        <v>20959</v>
      </c>
    </row>
    <row r="14" spans="1:8" x14ac:dyDescent="0.25">
      <c r="A14" s="1" t="s">
        <v>181</v>
      </c>
      <c r="B14" s="1" t="s">
        <v>314</v>
      </c>
      <c r="C14" s="57">
        <v>5439</v>
      </c>
      <c r="D14" s="63">
        <v>5125.9399999999996</v>
      </c>
      <c r="E14" s="63">
        <v>4447</v>
      </c>
      <c r="F14" s="63">
        <v>3256.56</v>
      </c>
      <c r="G14" s="63">
        <v>5459</v>
      </c>
      <c r="H14" s="63">
        <v>2959</v>
      </c>
    </row>
    <row r="15" spans="1:8" x14ac:dyDescent="0.25">
      <c r="A15" s="1" t="s">
        <v>180</v>
      </c>
      <c r="B15" s="1" t="s">
        <v>313</v>
      </c>
      <c r="C15" s="57">
        <v>37766</v>
      </c>
      <c r="D15" s="2">
        <v>34106.58</v>
      </c>
      <c r="E15" s="2">
        <v>44474</v>
      </c>
      <c r="F15" s="2">
        <v>31953.3</v>
      </c>
      <c r="G15" s="2">
        <v>44474</v>
      </c>
      <c r="H15" s="63">
        <v>50450</v>
      </c>
    </row>
    <row r="16" spans="1:8" x14ac:dyDescent="0.25">
      <c r="A16" s="5"/>
      <c r="B16" s="12" t="s">
        <v>6</v>
      </c>
      <c r="C16" s="13">
        <f>SUM(C7:C15)</f>
        <v>345401</v>
      </c>
      <c r="D16" s="13">
        <f t="shared" ref="D16:G16" si="0">SUM(D7:D15)</f>
        <v>331826.23</v>
      </c>
      <c r="E16" s="13">
        <f t="shared" si="0"/>
        <v>373176</v>
      </c>
      <c r="F16" s="13">
        <f t="shared" si="0"/>
        <v>197862.97</v>
      </c>
      <c r="G16" s="13">
        <f t="shared" si="0"/>
        <v>373243</v>
      </c>
      <c r="H16" s="13">
        <f>SUM(H7:H15)</f>
        <v>385114</v>
      </c>
    </row>
    <row r="17" spans="1:8" x14ac:dyDescent="0.25">
      <c r="A17" s="1" t="s">
        <v>183</v>
      </c>
      <c r="B17" s="1" t="s">
        <v>327</v>
      </c>
      <c r="C17" s="2">
        <v>650</v>
      </c>
      <c r="D17" s="2">
        <v>27.67</v>
      </c>
      <c r="E17" s="2">
        <v>650</v>
      </c>
      <c r="F17" s="2">
        <v>0</v>
      </c>
      <c r="G17" s="2">
        <v>650</v>
      </c>
      <c r="H17" s="2">
        <v>650</v>
      </c>
    </row>
    <row r="18" spans="1:8" x14ac:dyDescent="0.25">
      <c r="A18" s="1" t="s">
        <v>184</v>
      </c>
      <c r="B18" s="1" t="s">
        <v>329</v>
      </c>
      <c r="C18" s="2">
        <v>6500</v>
      </c>
      <c r="D18" s="2">
        <v>8839.07</v>
      </c>
      <c r="E18" s="2">
        <v>6500</v>
      </c>
      <c r="F18" s="2">
        <v>3164.98</v>
      </c>
      <c r="G18" s="2">
        <v>6500</v>
      </c>
      <c r="H18" s="2">
        <v>6500</v>
      </c>
    </row>
    <row r="19" spans="1:8" x14ac:dyDescent="0.25">
      <c r="A19" s="1" t="s">
        <v>185</v>
      </c>
      <c r="B19" s="1" t="s">
        <v>332</v>
      </c>
      <c r="C19" s="2">
        <v>21683</v>
      </c>
      <c r="D19" s="2">
        <v>21534.79</v>
      </c>
      <c r="E19" s="2">
        <v>21683</v>
      </c>
      <c r="F19" s="2">
        <v>2823.68</v>
      </c>
      <c r="G19" s="2">
        <v>36333</v>
      </c>
      <c r="H19" s="2">
        <v>50000</v>
      </c>
    </row>
    <row r="20" spans="1:8" x14ac:dyDescent="0.25">
      <c r="A20" s="1" t="s">
        <v>186</v>
      </c>
      <c r="B20" s="1" t="s">
        <v>337</v>
      </c>
      <c r="C20" s="2">
        <v>2600</v>
      </c>
      <c r="D20" s="2">
        <v>2326.98</v>
      </c>
      <c r="E20" s="2">
        <v>2600</v>
      </c>
      <c r="F20" s="2">
        <v>296.45</v>
      </c>
      <c r="G20" s="2">
        <v>2600</v>
      </c>
      <c r="H20" s="2">
        <v>2600</v>
      </c>
    </row>
    <row r="21" spans="1:8" x14ac:dyDescent="0.25">
      <c r="A21" s="5"/>
      <c r="B21" s="12" t="s">
        <v>7</v>
      </c>
      <c r="C21" s="13">
        <f>SUM(C17:C20)</f>
        <v>31433</v>
      </c>
      <c r="D21" s="13">
        <f t="shared" ref="D21:G21" si="1">SUM(D17:D20)</f>
        <v>32728.51</v>
      </c>
      <c r="E21" s="13">
        <f t="shared" si="1"/>
        <v>31433</v>
      </c>
      <c r="F21" s="13">
        <f t="shared" si="1"/>
        <v>6285.11</v>
      </c>
      <c r="G21" s="13">
        <f t="shared" si="1"/>
        <v>46083</v>
      </c>
      <c r="H21" s="13">
        <f>SUM(H17:H20)</f>
        <v>59750</v>
      </c>
    </row>
    <row r="22" spans="1:8" x14ac:dyDescent="0.25">
      <c r="A22" s="4" t="s">
        <v>187</v>
      </c>
      <c r="B22" s="4" t="s">
        <v>346</v>
      </c>
      <c r="C22" s="2">
        <v>2000</v>
      </c>
      <c r="D22" s="2">
        <v>1064.71</v>
      </c>
      <c r="E22" s="2">
        <v>3000</v>
      </c>
      <c r="F22" s="2">
        <v>0</v>
      </c>
      <c r="G22" s="2">
        <v>3000</v>
      </c>
      <c r="H22" s="2">
        <v>3000</v>
      </c>
    </row>
    <row r="23" spans="1:8" x14ac:dyDescent="0.25">
      <c r="A23" s="4" t="s">
        <v>188</v>
      </c>
      <c r="B23" s="4" t="s">
        <v>347</v>
      </c>
      <c r="C23" s="2">
        <v>6000</v>
      </c>
      <c r="D23" s="2">
        <v>815.98</v>
      </c>
      <c r="E23" s="2">
        <v>6000</v>
      </c>
      <c r="F23" s="2">
        <v>399.11</v>
      </c>
      <c r="G23" s="2">
        <v>6000</v>
      </c>
      <c r="H23" s="2">
        <v>6000</v>
      </c>
    </row>
    <row r="24" spans="1:8" x14ac:dyDescent="0.25">
      <c r="A24" s="4" t="s">
        <v>189</v>
      </c>
      <c r="B24" s="4" t="s">
        <v>463</v>
      </c>
      <c r="C24" s="2">
        <v>9000</v>
      </c>
      <c r="D24" s="2">
        <v>0</v>
      </c>
      <c r="E24" s="2">
        <v>9000</v>
      </c>
      <c r="F24" s="2">
        <v>329.59</v>
      </c>
      <c r="G24" s="2">
        <v>9000</v>
      </c>
      <c r="H24" s="2">
        <v>9000</v>
      </c>
    </row>
    <row r="25" spans="1:8" x14ac:dyDescent="0.25">
      <c r="A25" s="4" t="s">
        <v>190</v>
      </c>
      <c r="B25" s="4" t="s">
        <v>458</v>
      </c>
      <c r="C25" s="2">
        <v>164189</v>
      </c>
      <c r="D25" s="2">
        <v>114241.49</v>
      </c>
      <c r="E25" s="2">
        <v>167789</v>
      </c>
      <c r="F25" s="2">
        <v>51046.99</v>
      </c>
      <c r="G25" s="2">
        <v>151441</v>
      </c>
      <c r="H25" s="2">
        <v>160000</v>
      </c>
    </row>
    <row r="26" spans="1:8" x14ac:dyDescent="0.25">
      <c r="A26" s="5"/>
      <c r="B26" s="12" t="s">
        <v>8</v>
      </c>
      <c r="C26" s="13">
        <f>SUM(C22:C25)</f>
        <v>181189</v>
      </c>
      <c r="D26" s="13">
        <f t="shared" ref="D26:G26" si="2">SUM(D22:D25)</f>
        <v>116122.18000000001</v>
      </c>
      <c r="E26" s="13">
        <f t="shared" si="2"/>
        <v>185789</v>
      </c>
      <c r="F26" s="13">
        <f t="shared" si="2"/>
        <v>51775.689999999995</v>
      </c>
      <c r="G26" s="13">
        <f t="shared" si="2"/>
        <v>169441</v>
      </c>
      <c r="H26" s="13">
        <f>SUM(H22:H25)</f>
        <v>178000</v>
      </c>
    </row>
    <row r="27" spans="1:8" x14ac:dyDescent="0.25">
      <c r="A27" s="1" t="s">
        <v>191</v>
      </c>
      <c r="B27" s="1" t="s">
        <v>367</v>
      </c>
      <c r="C27" s="63">
        <v>4548</v>
      </c>
      <c r="D27" s="63">
        <v>4728.62</v>
      </c>
      <c r="E27" s="63">
        <v>4000</v>
      </c>
      <c r="F27" s="63">
        <v>2474.4299999999998</v>
      </c>
      <c r="G27" s="63">
        <v>4000</v>
      </c>
      <c r="H27" s="63">
        <v>4000</v>
      </c>
    </row>
    <row r="28" spans="1:8" x14ac:dyDescent="0.25">
      <c r="A28" s="1" t="s">
        <v>192</v>
      </c>
      <c r="B28" s="1" t="s">
        <v>368</v>
      </c>
      <c r="C28" s="63">
        <v>27545</v>
      </c>
      <c r="D28" s="63">
        <v>31200.84</v>
      </c>
      <c r="E28" s="63">
        <v>27820</v>
      </c>
      <c r="F28" s="63">
        <v>11436.28</v>
      </c>
      <c r="G28" s="63">
        <v>27820</v>
      </c>
      <c r="H28" s="63">
        <v>28098</v>
      </c>
    </row>
    <row r="29" spans="1:8" x14ac:dyDescent="0.25">
      <c r="A29" s="1" t="s">
        <v>193</v>
      </c>
      <c r="B29" s="1" t="s">
        <v>369</v>
      </c>
      <c r="C29" s="58">
        <v>5000</v>
      </c>
      <c r="D29" s="63">
        <v>322</v>
      </c>
      <c r="E29" s="2">
        <v>5000</v>
      </c>
      <c r="F29" s="2">
        <v>0</v>
      </c>
      <c r="G29" s="2">
        <v>5000</v>
      </c>
      <c r="H29" s="63">
        <v>4000</v>
      </c>
    </row>
    <row r="30" spans="1:8" x14ac:dyDescent="0.25">
      <c r="A30" s="1" t="s">
        <v>194</v>
      </c>
      <c r="B30" s="1" t="s">
        <v>459</v>
      </c>
      <c r="C30" s="58">
        <v>2000</v>
      </c>
      <c r="D30" s="63">
        <v>0</v>
      </c>
      <c r="E30" s="63">
        <v>2000</v>
      </c>
      <c r="F30" s="2">
        <v>0</v>
      </c>
      <c r="G30" s="63">
        <v>2000</v>
      </c>
      <c r="H30" s="63">
        <v>2000</v>
      </c>
    </row>
    <row r="31" spans="1:8" x14ac:dyDescent="0.25">
      <c r="A31" s="1" t="s">
        <v>195</v>
      </c>
      <c r="B31" s="1" t="s">
        <v>370</v>
      </c>
      <c r="C31" s="58">
        <v>3500</v>
      </c>
      <c r="D31" s="63">
        <v>2742.86</v>
      </c>
      <c r="E31" s="63">
        <v>4500</v>
      </c>
      <c r="F31" s="2">
        <v>3716.19</v>
      </c>
      <c r="G31" s="63">
        <v>4500</v>
      </c>
      <c r="H31" s="63">
        <v>4500</v>
      </c>
    </row>
    <row r="32" spans="1:8" x14ac:dyDescent="0.25">
      <c r="A32" s="1" t="s">
        <v>196</v>
      </c>
      <c r="B32" s="1" t="s">
        <v>371</v>
      </c>
      <c r="C32" s="63">
        <v>280000</v>
      </c>
      <c r="D32" s="2">
        <v>287403.01</v>
      </c>
      <c r="E32" s="2">
        <v>283000</v>
      </c>
      <c r="F32" s="2">
        <v>124000.34</v>
      </c>
      <c r="G32" s="2">
        <v>294000</v>
      </c>
      <c r="H32" s="63">
        <v>297000</v>
      </c>
    </row>
    <row r="33" spans="1:8" x14ac:dyDescent="0.25">
      <c r="A33" s="1" t="s">
        <v>197</v>
      </c>
      <c r="B33" s="1" t="s">
        <v>372</v>
      </c>
      <c r="C33" s="63">
        <v>17665</v>
      </c>
      <c r="D33" s="63">
        <v>19440.72</v>
      </c>
      <c r="E33" s="63">
        <v>20000</v>
      </c>
      <c r="F33" s="63">
        <v>2805</v>
      </c>
      <c r="G33" s="63">
        <v>17000</v>
      </c>
      <c r="H33" s="63">
        <v>20000</v>
      </c>
    </row>
    <row r="34" spans="1:8" x14ac:dyDescent="0.25">
      <c r="A34" s="1" t="s">
        <v>198</v>
      </c>
      <c r="B34" s="1" t="s">
        <v>374</v>
      </c>
      <c r="C34" s="58">
        <v>75000</v>
      </c>
      <c r="D34" s="63">
        <v>92188.76</v>
      </c>
      <c r="E34" s="63">
        <v>75000</v>
      </c>
      <c r="F34" s="63">
        <v>33686.65</v>
      </c>
      <c r="G34" s="63">
        <v>75000</v>
      </c>
      <c r="H34" s="63">
        <v>75000</v>
      </c>
    </row>
    <row r="35" spans="1:8" x14ac:dyDescent="0.25">
      <c r="A35" s="1" t="s">
        <v>199</v>
      </c>
      <c r="B35" s="1" t="s">
        <v>379</v>
      </c>
      <c r="C35" s="58">
        <v>2750</v>
      </c>
      <c r="D35" s="63">
        <v>1519.53</v>
      </c>
      <c r="E35" s="63">
        <v>2750</v>
      </c>
      <c r="F35" s="63">
        <v>1143.24</v>
      </c>
      <c r="G35" s="63">
        <v>2750</v>
      </c>
      <c r="H35" s="63">
        <v>2750</v>
      </c>
    </row>
    <row r="36" spans="1:8" x14ac:dyDescent="0.25">
      <c r="A36" s="1" t="s">
        <v>200</v>
      </c>
      <c r="B36" s="1" t="s">
        <v>381</v>
      </c>
      <c r="C36" s="58">
        <v>3250</v>
      </c>
      <c r="D36" s="63">
        <v>1992</v>
      </c>
      <c r="E36" s="63">
        <v>3250</v>
      </c>
      <c r="F36" s="2">
        <v>957.84</v>
      </c>
      <c r="G36" s="63">
        <v>3250</v>
      </c>
      <c r="H36" s="63">
        <v>3250</v>
      </c>
    </row>
    <row r="37" spans="1:8" x14ac:dyDescent="0.25">
      <c r="A37" s="5"/>
      <c r="B37" s="12" t="s">
        <v>9</v>
      </c>
      <c r="C37" s="13">
        <f>SUM(C27:C36)</f>
        <v>421258</v>
      </c>
      <c r="D37" s="13">
        <f t="shared" ref="D37:G37" si="3">SUM(D27:D36)</f>
        <v>441538.34000000008</v>
      </c>
      <c r="E37" s="13">
        <f t="shared" si="3"/>
        <v>427320</v>
      </c>
      <c r="F37" s="13">
        <f t="shared" si="3"/>
        <v>180219.96999999997</v>
      </c>
      <c r="G37" s="13">
        <f t="shared" si="3"/>
        <v>435320</v>
      </c>
      <c r="H37" s="13">
        <f>SUM(H27:H36)</f>
        <v>440598</v>
      </c>
    </row>
    <row r="38" spans="1:8" hidden="1" x14ac:dyDescent="0.25">
      <c r="A38" s="1" t="str">
        <f>'[2]60-21-52'!A44</f>
        <v xml:space="preserve"> 60-5504-21-52                          </v>
      </c>
      <c r="B38" s="1" t="s">
        <v>460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5">
        <v>0</v>
      </c>
    </row>
    <row r="39" spans="1:8" hidden="1" x14ac:dyDescent="0.25">
      <c r="A39" s="5"/>
      <c r="B39" s="12" t="s">
        <v>45</v>
      </c>
      <c r="C39" s="13">
        <f>SUM(C38:C38)</f>
        <v>0</v>
      </c>
      <c r="D39" s="13">
        <f t="shared" ref="D39:G39" si="4">SUM(D38:D38)</f>
        <v>0</v>
      </c>
      <c r="E39" s="13">
        <f t="shared" si="4"/>
        <v>0</v>
      </c>
      <c r="F39" s="13">
        <f t="shared" si="4"/>
        <v>0</v>
      </c>
      <c r="G39" s="13">
        <f t="shared" si="4"/>
        <v>0</v>
      </c>
      <c r="H39" s="13">
        <f>SUM(H38:H38)</f>
        <v>0</v>
      </c>
    </row>
    <row r="40" spans="1:8" x14ac:dyDescent="0.25">
      <c r="A40" s="7" t="s">
        <v>465</v>
      </c>
      <c r="B40" s="16" t="s">
        <v>460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54895</v>
      </c>
    </row>
    <row r="41" spans="1:8" x14ac:dyDescent="0.25">
      <c r="A41" s="7" t="s">
        <v>201</v>
      </c>
      <c r="B41" s="7" t="s">
        <v>296</v>
      </c>
      <c r="C41" s="20">
        <v>62845</v>
      </c>
      <c r="D41" s="20">
        <v>55479</v>
      </c>
      <c r="E41" s="20">
        <v>0</v>
      </c>
      <c r="F41" s="20">
        <v>0</v>
      </c>
      <c r="G41" s="20">
        <v>0</v>
      </c>
      <c r="H41" s="20">
        <v>0</v>
      </c>
    </row>
    <row r="42" spans="1:8" x14ac:dyDescent="0.25">
      <c r="A42" s="7" t="s">
        <v>202</v>
      </c>
      <c r="B42" s="7" t="s">
        <v>384</v>
      </c>
      <c r="C42" s="2">
        <v>183048</v>
      </c>
      <c r="D42" s="2">
        <v>180011.16</v>
      </c>
      <c r="E42" s="2">
        <v>276041</v>
      </c>
      <c r="F42" s="2">
        <v>158603.26999999999</v>
      </c>
      <c r="G42" s="2">
        <v>276041</v>
      </c>
      <c r="H42" s="2">
        <v>52261</v>
      </c>
    </row>
    <row r="43" spans="1:8" hidden="1" x14ac:dyDescent="0.25">
      <c r="A43" s="1" t="s">
        <v>57</v>
      </c>
      <c r="B43" s="1" t="s">
        <v>203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</row>
    <row r="44" spans="1:8" ht="15.75" thickBot="1" x14ac:dyDescent="0.3">
      <c r="A44" s="18"/>
      <c r="B44" s="21" t="s">
        <v>46</v>
      </c>
      <c r="C44" s="22">
        <f>SUM(C40:C43)</f>
        <v>245893</v>
      </c>
      <c r="D44" s="22">
        <f t="shared" ref="D44:G44" si="5">SUM(D40:D43)</f>
        <v>235490.16</v>
      </c>
      <c r="E44" s="22">
        <f t="shared" si="5"/>
        <v>276041</v>
      </c>
      <c r="F44" s="22">
        <f t="shared" si="5"/>
        <v>158603.26999999999</v>
      </c>
      <c r="G44" s="22">
        <f t="shared" si="5"/>
        <v>276041</v>
      </c>
      <c r="H44" s="22">
        <f>SUM(H40:H43)</f>
        <v>107156</v>
      </c>
    </row>
    <row r="45" spans="1:8" ht="16.5" thickTop="1" thickBot="1" x14ac:dyDescent="0.3">
      <c r="A45" s="9"/>
      <c r="B45" s="9" t="s">
        <v>20</v>
      </c>
      <c r="C45" s="15">
        <f>SUM(C7:C44)/2</f>
        <v>1225174</v>
      </c>
      <c r="D45" s="15">
        <f t="shared" ref="D45:G45" si="6">SUM(D7:D44)/2</f>
        <v>1157705.42</v>
      </c>
      <c r="E45" s="15">
        <f t="shared" si="6"/>
        <v>1293759</v>
      </c>
      <c r="F45" s="15">
        <f t="shared" si="6"/>
        <v>594747.00999999989</v>
      </c>
      <c r="G45" s="15">
        <f t="shared" si="6"/>
        <v>1300128</v>
      </c>
      <c r="H45" s="15">
        <f>SUM(H7:H44)/2</f>
        <v>1170618</v>
      </c>
    </row>
    <row r="46" spans="1:8" ht="15.75" thickTop="1" x14ac:dyDescent="0.25"/>
    <row r="52" spans="1:8" x14ac:dyDescent="0.25">
      <c r="A52" s="171" t="str">
        <f>A1</f>
        <v>CITY OF GAINESVILLE</v>
      </c>
      <c r="B52" s="171"/>
      <c r="C52" s="171"/>
      <c r="D52" s="171"/>
      <c r="E52" s="171"/>
      <c r="F52" s="171"/>
      <c r="G52" s="171"/>
      <c r="H52" s="171"/>
    </row>
    <row r="53" spans="1:8" x14ac:dyDescent="0.25">
      <c r="A53" s="171" t="str">
        <f>A2</f>
        <v>BUDGET 2025-2026</v>
      </c>
      <c r="B53" s="171"/>
      <c r="C53" s="171"/>
      <c r="D53" s="171"/>
      <c r="E53" s="171"/>
      <c r="F53" s="171"/>
      <c r="G53" s="171"/>
      <c r="H53" s="171"/>
    </row>
    <row r="54" spans="1:8" x14ac:dyDescent="0.25">
      <c r="A54" s="171" t="str">
        <f>A3</f>
        <v>WATER &amp; SEWER FUND PRODUCTION</v>
      </c>
      <c r="B54" s="171"/>
      <c r="C54" s="171"/>
      <c r="D54" s="171"/>
      <c r="E54" s="171"/>
      <c r="F54" s="171"/>
      <c r="G54" s="171"/>
      <c r="H54" s="171"/>
    </row>
    <row r="55" spans="1:8" x14ac:dyDescent="0.25">
      <c r="A55" s="97"/>
      <c r="B55" s="97"/>
      <c r="C55" s="100"/>
      <c r="D55" s="100"/>
      <c r="E55" s="100"/>
      <c r="F55" s="100"/>
      <c r="G55" s="101"/>
      <c r="H55" s="101"/>
    </row>
    <row r="56" spans="1:8" x14ac:dyDescent="0.25">
      <c r="A56" s="97"/>
      <c r="B56" s="97"/>
      <c r="C56" s="100"/>
      <c r="D56" s="100"/>
      <c r="E56" s="100"/>
      <c r="F56" s="100"/>
      <c r="G56" s="101"/>
      <c r="H56" s="101"/>
    </row>
    <row r="57" spans="1:8" x14ac:dyDescent="0.25">
      <c r="A57" s="97"/>
      <c r="B57" s="97"/>
      <c r="C57" s="100"/>
      <c r="D57" s="100"/>
      <c r="E57" s="100"/>
      <c r="F57" s="100"/>
      <c r="G57" s="101"/>
      <c r="H57" s="101"/>
    </row>
    <row r="58" spans="1:8" x14ac:dyDescent="0.25">
      <c r="A58" s="97"/>
      <c r="B58" s="97"/>
      <c r="C58" s="100"/>
      <c r="D58" s="100"/>
      <c r="E58" s="100"/>
      <c r="F58" s="100"/>
      <c r="G58" s="101"/>
      <c r="H58" s="101"/>
    </row>
    <row r="59" spans="1:8" x14ac:dyDescent="0.25">
      <c r="A59" s="97"/>
      <c r="B59" s="97"/>
      <c r="C59" s="100"/>
      <c r="D59" s="100"/>
      <c r="E59" s="100"/>
      <c r="F59" s="100"/>
      <c r="G59" s="101"/>
      <c r="H59" s="101"/>
    </row>
    <row r="60" spans="1:8" x14ac:dyDescent="0.25">
      <c r="A60" s="97"/>
      <c r="B60" s="97"/>
      <c r="C60" s="100"/>
      <c r="D60" s="100"/>
      <c r="E60" s="100"/>
      <c r="F60" s="100"/>
      <c r="G60" s="101"/>
      <c r="H60" s="101"/>
    </row>
    <row r="61" spans="1:8" x14ac:dyDescent="0.25">
      <c r="A61" s="97"/>
      <c r="B61" s="97"/>
      <c r="C61" s="100"/>
      <c r="D61" s="100"/>
      <c r="E61" s="100"/>
      <c r="F61" s="100"/>
      <c r="G61" s="101"/>
      <c r="H61" s="101"/>
    </row>
    <row r="62" spans="1:8" x14ac:dyDescent="0.25">
      <c r="A62" s="97"/>
      <c r="B62" s="97"/>
      <c r="C62" s="100"/>
      <c r="D62" s="100"/>
      <c r="E62" s="100"/>
      <c r="F62" s="100"/>
      <c r="G62" s="101"/>
      <c r="H62" s="101"/>
    </row>
    <row r="63" spans="1:8" x14ac:dyDescent="0.25">
      <c r="A63" s="97"/>
      <c r="B63" s="97"/>
      <c r="C63" s="100"/>
      <c r="D63" s="100"/>
      <c r="E63" s="100"/>
      <c r="F63" s="100"/>
      <c r="G63" s="101"/>
      <c r="H63" s="101"/>
    </row>
    <row r="64" spans="1:8" x14ac:dyDescent="0.25">
      <c r="A64" s="97"/>
      <c r="B64" s="97"/>
      <c r="C64" s="100"/>
      <c r="D64" s="100"/>
      <c r="E64" s="100"/>
      <c r="F64" s="100"/>
      <c r="G64" s="101"/>
      <c r="H64" s="101"/>
    </row>
    <row r="65" spans="1:8" x14ac:dyDescent="0.25">
      <c r="A65" s="97"/>
      <c r="B65" s="97"/>
      <c r="C65" s="100"/>
      <c r="D65" s="100"/>
      <c r="E65" s="100"/>
      <c r="F65" s="100"/>
      <c r="G65" s="101"/>
      <c r="H65" s="101"/>
    </row>
    <row r="66" spans="1:8" x14ac:dyDescent="0.25">
      <c r="A66" s="97"/>
      <c r="B66" s="97"/>
      <c r="C66" s="100"/>
      <c r="D66" s="100"/>
      <c r="E66" s="100"/>
      <c r="F66" s="100"/>
      <c r="G66" s="101"/>
      <c r="H66" s="101"/>
    </row>
    <row r="67" spans="1:8" x14ac:dyDescent="0.25">
      <c r="A67" s="97"/>
      <c r="B67" s="97"/>
      <c r="C67" s="100"/>
      <c r="D67" s="100"/>
      <c r="E67" s="100"/>
      <c r="F67" s="100"/>
      <c r="G67" s="101"/>
      <c r="H67" s="101"/>
    </row>
    <row r="68" spans="1:8" x14ac:dyDescent="0.25">
      <c r="A68" s="97"/>
      <c r="B68" s="97"/>
      <c r="C68" s="100"/>
      <c r="D68" s="100"/>
      <c r="E68" s="100"/>
      <c r="F68" s="100"/>
      <c r="G68" s="101"/>
      <c r="H68" s="101"/>
    </row>
    <row r="69" spans="1:8" x14ac:dyDescent="0.25">
      <c r="A69" s="97"/>
      <c r="B69" s="97"/>
      <c r="C69" s="100"/>
      <c r="D69" s="100"/>
      <c r="E69" s="100"/>
      <c r="F69" s="100"/>
      <c r="G69" s="101"/>
      <c r="H69" s="101"/>
    </row>
    <row r="70" spans="1:8" x14ac:dyDescent="0.25">
      <c r="A70" s="97"/>
      <c r="B70" s="97"/>
      <c r="C70" s="100"/>
      <c r="D70" s="100"/>
      <c r="E70" s="100"/>
      <c r="F70" s="100"/>
      <c r="G70" s="101"/>
      <c r="H70" s="101"/>
    </row>
    <row r="71" spans="1:8" x14ac:dyDescent="0.25">
      <c r="A71" s="97"/>
      <c r="B71" s="97"/>
      <c r="C71" s="100"/>
      <c r="D71" s="100"/>
      <c r="E71" s="100"/>
      <c r="F71" s="100"/>
      <c r="G71" s="101"/>
      <c r="H71" s="101"/>
    </row>
    <row r="72" spans="1:8" x14ac:dyDescent="0.25">
      <c r="A72" s="97"/>
      <c r="B72" s="97"/>
      <c r="C72" s="100"/>
      <c r="D72" s="100"/>
      <c r="E72" s="100"/>
      <c r="F72" s="100"/>
      <c r="G72" s="101"/>
      <c r="H72" s="101"/>
    </row>
    <row r="73" spans="1:8" x14ac:dyDescent="0.25">
      <c r="A73" s="97"/>
      <c r="B73" s="97"/>
      <c r="C73" s="100"/>
      <c r="D73" s="100"/>
      <c r="E73" s="100"/>
      <c r="F73" s="100"/>
      <c r="G73" s="101"/>
      <c r="H73" s="101"/>
    </row>
    <row r="74" spans="1:8" ht="15.75" thickBot="1" x14ac:dyDescent="0.3">
      <c r="A74" s="97"/>
      <c r="B74" s="97"/>
      <c r="C74" s="100"/>
      <c r="D74" s="100"/>
      <c r="E74" s="100"/>
      <c r="F74" s="100"/>
      <c r="G74" s="101"/>
      <c r="H74" s="101"/>
    </row>
    <row r="75" spans="1:8" ht="16.5" thickTop="1" thickBot="1" x14ac:dyDescent="0.3">
      <c r="A75" s="168" t="s">
        <v>494</v>
      </c>
      <c r="B75" s="169"/>
      <c r="C75" s="169"/>
      <c r="D75" s="169"/>
      <c r="E75" s="169"/>
      <c r="F75" s="169"/>
      <c r="G75" s="169"/>
      <c r="H75" s="170"/>
    </row>
    <row r="76" spans="1:8" ht="15.75" thickTop="1" x14ac:dyDescent="0.25">
      <c r="A76" s="97"/>
      <c r="B76" s="106"/>
      <c r="C76" s="107" t="s">
        <v>513</v>
      </c>
      <c r="D76" s="107" t="s">
        <v>513</v>
      </c>
      <c r="E76" s="107" t="s">
        <v>514</v>
      </c>
      <c r="F76" s="107" t="s">
        <v>514</v>
      </c>
      <c r="G76" s="107" t="s">
        <v>514</v>
      </c>
      <c r="H76" s="107" t="s">
        <v>55</v>
      </c>
    </row>
    <row r="77" spans="1:8" x14ac:dyDescent="0.25">
      <c r="A77" s="97"/>
      <c r="B77" s="106"/>
      <c r="C77" s="107" t="s">
        <v>471</v>
      </c>
      <c r="D77" s="107" t="s">
        <v>472</v>
      </c>
      <c r="E77" s="107" t="s">
        <v>473</v>
      </c>
      <c r="F77" s="107" t="s">
        <v>472</v>
      </c>
      <c r="G77" s="107" t="s">
        <v>515</v>
      </c>
      <c r="H77" s="107" t="s">
        <v>474</v>
      </c>
    </row>
    <row r="78" spans="1:8" ht="15.75" thickBot="1" x14ac:dyDescent="0.3">
      <c r="A78" s="97"/>
      <c r="B78" s="108" t="s">
        <v>495</v>
      </c>
      <c r="C78" s="109"/>
      <c r="D78" s="109"/>
      <c r="E78" s="109" t="s">
        <v>11</v>
      </c>
      <c r="F78" s="109" t="s">
        <v>475</v>
      </c>
      <c r="G78" s="109" t="s">
        <v>11</v>
      </c>
      <c r="H78" s="109" t="s">
        <v>11</v>
      </c>
    </row>
    <row r="79" spans="1:8" ht="15.75" thickTop="1" x14ac:dyDescent="0.25">
      <c r="A79" s="97"/>
      <c r="B79" s="97" t="s">
        <v>496</v>
      </c>
      <c r="C79" s="100">
        <f t="shared" ref="C79:H79" si="7">C16</f>
        <v>345401</v>
      </c>
      <c r="D79" s="100">
        <f t="shared" si="7"/>
        <v>331826.23</v>
      </c>
      <c r="E79" s="100">
        <f t="shared" si="7"/>
        <v>373176</v>
      </c>
      <c r="F79" s="100">
        <f t="shared" si="7"/>
        <v>197862.97</v>
      </c>
      <c r="G79" s="100">
        <f t="shared" si="7"/>
        <v>373243</v>
      </c>
      <c r="H79" s="100">
        <f t="shared" si="7"/>
        <v>385114</v>
      </c>
    </row>
    <row r="80" spans="1:8" x14ac:dyDescent="0.25">
      <c r="A80" s="97"/>
      <c r="B80" s="97" t="s">
        <v>497</v>
      </c>
      <c r="C80" s="100">
        <f t="shared" ref="C80:H80" si="8">C21</f>
        <v>31433</v>
      </c>
      <c r="D80" s="100">
        <f t="shared" si="8"/>
        <v>32728.51</v>
      </c>
      <c r="E80" s="100">
        <f t="shared" si="8"/>
        <v>31433</v>
      </c>
      <c r="F80" s="100">
        <f t="shared" si="8"/>
        <v>6285.11</v>
      </c>
      <c r="G80" s="100">
        <f t="shared" si="8"/>
        <v>46083</v>
      </c>
      <c r="H80" s="100">
        <f t="shared" si="8"/>
        <v>59750</v>
      </c>
    </row>
    <row r="81" spans="1:8" x14ac:dyDescent="0.25">
      <c r="A81" s="97"/>
      <c r="B81" s="97" t="s">
        <v>498</v>
      </c>
      <c r="C81" s="100">
        <f t="shared" ref="C81:H81" si="9">C26</f>
        <v>181189</v>
      </c>
      <c r="D81" s="100">
        <f t="shared" si="9"/>
        <v>116122.18000000001</v>
      </c>
      <c r="E81" s="100">
        <f t="shared" si="9"/>
        <v>185789</v>
      </c>
      <c r="F81" s="100">
        <f t="shared" si="9"/>
        <v>51775.689999999995</v>
      </c>
      <c r="G81" s="100">
        <f t="shared" si="9"/>
        <v>169441</v>
      </c>
      <c r="H81" s="100">
        <f t="shared" si="9"/>
        <v>178000</v>
      </c>
    </row>
    <row r="82" spans="1:8" x14ac:dyDescent="0.25">
      <c r="A82" s="97"/>
      <c r="B82" s="97" t="s">
        <v>499</v>
      </c>
      <c r="C82" s="100">
        <f t="shared" ref="C82:H82" si="10">C37</f>
        <v>421258</v>
      </c>
      <c r="D82" s="100">
        <f t="shared" si="10"/>
        <v>441538.34000000008</v>
      </c>
      <c r="E82" s="100">
        <f t="shared" si="10"/>
        <v>427320</v>
      </c>
      <c r="F82" s="100">
        <f t="shared" si="10"/>
        <v>180219.96999999997</v>
      </c>
      <c r="G82" s="100">
        <f t="shared" si="10"/>
        <v>435320</v>
      </c>
      <c r="H82" s="100">
        <f t="shared" si="10"/>
        <v>440598</v>
      </c>
    </row>
    <row r="83" spans="1:8" x14ac:dyDescent="0.25">
      <c r="A83" s="97"/>
      <c r="B83" s="97" t="s">
        <v>500</v>
      </c>
      <c r="C83" s="100">
        <f t="shared" ref="C83:H83" si="11">C39</f>
        <v>0</v>
      </c>
      <c r="D83" s="100">
        <f t="shared" si="11"/>
        <v>0</v>
      </c>
      <c r="E83" s="100">
        <f t="shared" si="11"/>
        <v>0</v>
      </c>
      <c r="F83" s="100">
        <f t="shared" si="11"/>
        <v>0</v>
      </c>
      <c r="G83" s="100">
        <f t="shared" si="11"/>
        <v>0</v>
      </c>
      <c r="H83" s="100">
        <f t="shared" si="11"/>
        <v>0</v>
      </c>
    </row>
    <row r="84" spans="1:8" ht="15.75" thickBot="1" x14ac:dyDescent="0.3">
      <c r="A84" s="97"/>
      <c r="B84" s="97" t="s">
        <v>501</v>
      </c>
      <c r="C84" s="100">
        <f t="shared" ref="C84:H84" si="12">C44</f>
        <v>245893</v>
      </c>
      <c r="D84" s="100">
        <f t="shared" si="12"/>
        <v>235490.16</v>
      </c>
      <c r="E84" s="100">
        <f t="shared" si="12"/>
        <v>276041</v>
      </c>
      <c r="F84" s="100">
        <f t="shared" si="12"/>
        <v>158603.26999999999</v>
      </c>
      <c r="G84" s="100">
        <f t="shared" si="12"/>
        <v>276041</v>
      </c>
      <c r="H84" s="100">
        <f t="shared" si="12"/>
        <v>107156</v>
      </c>
    </row>
    <row r="85" spans="1:8" ht="16.5" thickTop="1" thickBot="1" x14ac:dyDescent="0.3">
      <c r="A85" s="97"/>
      <c r="B85" s="110" t="s">
        <v>31</v>
      </c>
      <c r="C85" s="111">
        <f t="shared" ref="C85:H85" si="13">SUM(C79:C84)</f>
        <v>1225174</v>
      </c>
      <c r="D85" s="111">
        <f t="shared" si="13"/>
        <v>1157705.42</v>
      </c>
      <c r="E85" s="111">
        <f t="shared" si="13"/>
        <v>1293759</v>
      </c>
      <c r="F85" s="111">
        <f t="shared" si="13"/>
        <v>594747.01</v>
      </c>
      <c r="G85" s="111">
        <f t="shared" si="13"/>
        <v>1300128</v>
      </c>
      <c r="H85" s="111">
        <f t="shared" si="13"/>
        <v>1170618</v>
      </c>
    </row>
    <row r="86" spans="1:8" ht="16.5" thickTop="1" thickBot="1" x14ac:dyDescent="0.3">
      <c r="A86" s="97"/>
      <c r="B86" s="95"/>
      <c r="C86" s="117"/>
      <c r="D86" s="117"/>
      <c r="E86" s="117"/>
      <c r="F86" s="117"/>
      <c r="G86" s="118"/>
      <c r="H86" s="118"/>
    </row>
    <row r="87" spans="1:8" ht="16.5" thickTop="1" thickBot="1" x14ac:dyDescent="0.3">
      <c r="A87" s="168" t="s">
        <v>502</v>
      </c>
      <c r="B87" s="169"/>
      <c r="C87" s="169"/>
      <c r="D87" s="169"/>
      <c r="E87" s="169"/>
      <c r="F87" s="169"/>
      <c r="G87" s="169"/>
      <c r="H87" s="170"/>
    </row>
    <row r="88" spans="1:8" ht="15.75" thickTop="1" x14ac:dyDescent="0.25">
      <c r="A88" s="97"/>
      <c r="B88" s="112"/>
      <c r="C88" s="107"/>
      <c r="D88" s="107" t="s">
        <v>472</v>
      </c>
      <c r="E88" s="107" t="s">
        <v>472</v>
      </c>
      <c r="F88" s="107" t="s">
        <v>472</v>
      </c>
      <c r="G88" s="113" t="s">
        <v>14</v>
      </c>
      <c r="H88" s="113" t="s">
        <v>474</v>
      </c>
    </row>
    <row r="89" spans="1:8" ht="15.75" thickBot="1" x14ac:dyDescent="0.3">
      <c r="A89" s="97"/>
      <c r="B89" s="114"/>
      <c r="C89" s="115"/>
      <c r="D89" s="116">
        <f>'[3]60-21-52'!D58</f>
        <v>2022</v>
      </c>
      <c r="E89" s="116">
        <f>'[3]60-21-52'!E58</f>
        <v>2023</v>
      </c>
      <c r="F89" s="116">
        <f>'[3]60-21-52'!F58</f>
        <v>2024</v>
      </c>
      <c r="G89" s="116">
        <f>'[3]60-21-52'!G58</f>
        <v>2025</v>
      </c>
      <c r="H89" s="116">
        <f>'[3]60-21-52'!H58</f>
        <v>2026</v>
      </c>
    </row>
    <row r="90" spans="1:8" ht="15.75" thickTop="1" x14ac:dyDescent="0.25">
      <c r="A90" s="97"/>
      <c r="B90" s="119" t="str">
        <f>'[3]60-21-52'!B60</f>
        <v>SAMPLES TAKEN</v>
      </c>
      <c r="C90" s="100"/>
      <c r="D90" s="100">
        <f>'[3]60-21-52'!D60</f>
        <v>256</v>
      </c>
      <c r="E90" s="100">
        <f>'[3]60-21-52'!E60</f>
        <v>243</v>
      </c>
      <c r="F90" s="100">
        <f>'[3]60-21-52'!F60</f>
        <v>243</v>
      </c>
      <c r="G90" s="100">
        <f>'[3]60-21-52'!G60</f>
        <v>243</v>
      </c>
      <c r="H90" s="100">
        <f>'[3]60-21-52'!H60</f>
        <v>240</v>
      </c>
    </row>
    <row r="91" spans="1:8" ht="15.75" thickBot="1" x14ac:dyDescent="0.3">
      <c r="A91" s="97"/>
      <c r="B91" s="97"/>
      <c r="C91" s="100"/>
      <c r="D91" s="100"/>
      <c r="E91" s="100"/>
      <c r="F91" s="101"/>
      <c r="G91" s="101"/>
      <c r="H91" s="101"/>
    </row>
    <row r="92" spans="1:8" ht="16.5" thickTop="1" thickBot="1" x14ac:dyDescent="0.3">
      <c r="A92" s="168" t="s">
        <v>505</v>
      </c>
      <c r="B92" s="169"/>
      <c r="C92" s="169"/>
      <c r="D92" s="169"/>
      <c r="E92" s="169"/>
      <c r="F92" s="169"/>
      <c r="G92" s="169"/>
      <c r="H92" s="170"/>
    </row>
    <row r="93" spans="1:8" ht="15.75" thickTop="1" x14ac:dyDescent="0.25">
      <c r="A93" s="97"/>
      <c r="B93" s="97"/>
      <c r="C93" s="107"/>
      <c r="D93" s="107" t="s">
        <v>472</v>
      </c>
      <c r="E93" s="107" t="s">
        <v>472</v>
      </c>
      <c r="F93" s="107" t="s">
        <v>472</v>
      </c>
      <c r="G93" s="113" t="s">
        <v>14</v>
      </c>
      <c r="H93" s="113" t="s">
        <v>474</v>
      </c>
    </row>
    <row r="94" spans="1:8" ht="15.75" thickBot="1" x14ac:dyDescent="0.3">
      <c r="A94" s="97"/>
      <c r="B94" s="108" t="s">
        <v>506</v>
      </c>
      <c r="C94" s="115"/>
      <c r="D94" s="116">
        <f>D89</f>
        <v>2022</v>
      </c>
      <c r="E94" s="116">
        <f t="shared" ref="E94:H94" si="14">E89</f>
        <v>2023</v>
      </c>
      <c r="F94" s="116">
        <f t="shared" si="14"/>
        <v>2024</v>
      </c>
      <c r="G94" s="116">
        <f t="shared" si="14"/>
        <v>2025</v>
      </c>
      <c r="H94" s="116">
        <f t="shared" si="14"/>
        <v>2026</v>
      </c>
    </row>
    <row r="95" spans="1:8" ht="15.75" thickTop="1" x14ac:dyDescent="0.25">
      <c r="A95" s="97"/>
      <c r="B95" s="119" t="str">
        <f>'[3]60-21-52'!B65</f>
        <v>WATER PRODUCTION OPERATIONS</v>
      </c>
      <c r="C95" s="97"/>
      <c r="D95" s="97"/>
      <c r="E95" s="97"/>
      <c r="F95" s="97"/>
      <c r="G95" s="101"/>
      <c r="H95" s="101"/>
    </row>
    <row r="96" spans="1:8" x14ac:dyDescent="0.25">
      <c r="A96" s="97"/>
      <c r="B96" s="119" t="str">
        <f>'[3]60-21-52'!B66</f>
        <v>WATER PRODUCTION SUPERVISOR</v>
      </c>
      <c r="C96" s="97"/>
      <c r="D96" s="119">
        <f>'[3]60-21-52'!D66</f>
        <v>1</v>
      </c>
      <c r="E96" s="119">
        <f>'[3]60-21-52'!E66</f>
        <v>1</v>
      </c>
      <c r="F96" s="119">
        <f>'[3]60-21-52'!F66</f>
        <v>1</v>
      </c>
      <c r="G96" s="119">
        <f>'[3]60-21-52'!G66</f>
        <v>1</v>
      </c>
      <c r="H96" s="119">
        <f>'[3]60-21-52'!H66</f>
        <v>1</v>
      </c>
    </row>
    <row r="97" spans="1:8" ht="15.75" thickBot="1" x14ac:dyDescent="0.3">
      <c r="A97" s="97"/>
      <c r="B97" s="134" t="str">
        <f>'[3]60-21-52'!B67</f>
        <v>WATER PRODUCTION OPERATOR</v>
      </c>
      <c r="C97" s="135"/>
      <c r="D97" s="134">
        <f>'[3]60-21-52'!D67</f>
        <v>4</v>
      </c>
      <c r="E97" s="134">
        <f>'[3]60-21-52'!E67</f>
        <v>4</v>
      </c>
      <c r="F97" s="134">
        <f>'[3]60-21-52'!F67</f>
        <v>4</v>
      </c>
      <c r="G97" s="134">
        <f>'[3]60-21-52'!G67</f>
        <v>4</v>
      </c>
      <c r="H97" s="134">
        <f>'[3]60-21-52'!H67</f>
        <v>4</v>
      </c>
    </row>
    <row r="98" spans="1:8" ht="15.75" thickTop="1" x14ac:dyDescent="0.25">
      <c r="A98" s="97"/>
      <c r="B98" s="97" t="s">
        <v>512</v>
      </c>
      <c r="C98" s="97"/>
      <c r="D98" s="119">
        <f>SUM(D96:D97)</f>
        <v>5</v>
      </c>
      <c r="E98" s="119">
        <f>SUM(E96:E97)</f>
        <v>5</v>
      </c>
      <c r="F98" s="119">
        <f>SUM(F96:F97)</f>
        <v>5</v>
      </c>
      <c r="G98" s="119">
        <f>SUM(G96:G97)</f>
        <v>5</v>
      </c>
      <c r="H98" s="119">
        <f>SUM(H96:H97)</f>
        <v>5</v>
      </c>
    </row>
    <row r="99" spans="1:8" x14ac:dyDescent="0.25">
      <c r="A99" s="97"/>
      <c r="B99" s="97"/>
      <c r="C99" s="97"/>
      <c r="D99" s="97"/>
      <c r="E99" s="97"/>
      <c r="F99" s="97"/>
      <c r="G99" s="97"/>
      <c r="H99" s="101"/>
    </row>
  </sheetData>
  <mergeCells count="9">
    <mergeCell ref="A1:H1"/>
    <mergeCell ref="A2:H2"/>
    <mergeCell ref="A3:H3"/>
    <mergeCell ref="A87:H87"/>
    <mergeCell ref="A92:H92"/>
    <mergeCell ref="A52:H52"/>
    <mergeCell ref="A53:H53"/>
    <mergeCell ref="A54:H54"/>
    <mergeCell ref="A75:H75"/>
  </mergeCells>
  <pageMargins left="0.7" right="0.7" top="0.5" bottom="0.5" header="0.3" footer="0.3"/>
  <pageSetup scale="88" orientation="portrait" r:id="rId1"/>
  <rowBreaks count="1" manualBreakCount="1">
    <brk id="5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H107"/>
  <sheetViews>
    <sheetView topLeftCell="A24" zoomScale="115" zoomScaleNormal="115" workbookViewId="0">
      <selection activeCell="F63" sqref="F63"/>
    </sheetView>
  </sheetViews>
  <sheetFormatPr defaultRowHeight="15" x14ac:dyDescent="0.25"/>
  <cols>
    <col min="1" max="1" width="13.28515625" customWidth="1"/>
    <col min="2" max="2" width="28" customWidth="1"/>
    <col min="3" max="3" width="10.28515625" bestFit="1" customWidth="1"/>
    <col min="5" max="5" width="9.5703125" bestFit="1" customWidth="1"/>
    <col min="6" max="6" width="11.7109375" bestFit="1" customWidth="1"/>
    <col min="8" max="8" width="10.5703125" bestFit="1" customWidth="1"/>
  </cols>
  <sheetData>
    <row r="1" spans="1:8" x14ac:dyDescent="0.25">
      <c r="A1" s="163" t="s">
        <v>0</v>
      </c>
      <c r="B1" s="163"/>
      <c r="C1" s="163"/>
      <c r="D1" s="163"/>
      <c r="E1" s="163"/>
      <c r="F1" s="163"/>
      <c r="G1" s="163"/>
      <c r="H1" s="163"/>
    </row>
    <row r="2" spans="1:8" x14ac:dyDescent="0.25">
      <c r="A2" s="164" t="s">
        <v>483</v>
      </c>
      <c r="B2" s="164"/>
      <c r="C2" s="164"/>
      <c r="D2" s="164"/>
      <c r="E2" s="164"/>
      <c r="F2" s="164"/>
      <c r="G2" s="164"/>
      <c r="H2" s="164"/>
    </row>
    <row r="3" spans="1:8" x14ac:dyDescent="0.25">
      <c r="A3" s="163" t="s">
        <v>17</v>
      </c>
      <c r="B3" s="163"/>
      <c r="C3" s="163"/>
      <c r="D3" s="163"/>
      <c r="E3" s="163"/>
      <c r="F3" s="163"/>
      <c r="G3" s="163"/>
      <c r="H3" s="163"/>
    </row>
    <row r="4" spans="1:8" x14ac:dyDescent="0.25">
      <c r="A4" s="1"/>
      <c r="B4" s="1"/>
      <c r="C4" s="91" t="s">
        <v>469</v>
      </c>
      <c r="D4" s="91" t="s">
        <v>469</v>
      </c>
      <c r="E4" s="91" t="s">
        <v>470</v>
      </c>
      <c r="F4" s="91" t="s">
        <v>470</v>
      </c>
      <c r="G4" s="91" t="s">
        <v>470</v>
      </c>
      <c r="H4" s="91" t="s">
        <v>55</v>
      </c>
    </row>
    <row r="5" spans="1:8" x14ac:dyDescent="0.25">
      <c r="A5" s="47" t="s">
        <v>2</v>
      </c>
      <c r="B5" s="47" t="s">
        <v>3</v>
      </c>
      <c r="C5" s="91" t="s">
        <v>471</v>
      </c>
      <c r="D5" s="91" t="s">
        <v>472</v>
      </c>
      <c r="E5" s="91" t="s">
        <v>473</v>
      </c>
      <c r="F5" s="91" t="s">
        <v>472</v>
      </c>
      <c r="G5" s="91" t="s">
        <v>471</v>
      </c>
      <c r="H5" s="92" t="s">
        <v>474</v>
      </c>
    </row>
    <row r="6" spans="1:8" ht="15.75" thickBot="1" x14ac:dyDescent="0.3">
      <c r="A6" s="34" t="s">
        <v>4</v>
      </c>
      <c r="B6" s="34"/>
      <c r="C6" s="93" t="s">
        <v>11</v>
      </c>
      <c r="D6" s="93"/>
      <c r="E6" s="93" t="s">
        <v>14</v>
      </c>
      <c r="F6" s="93" t="s">
        <v>475</v>
      </c>
      <c r="G6" s="93" t="s">
        <v>14</v>
      </c>
      <c r="H6" s="93" t="s">
        <v>14</v>
      </c>
    </row>
    <row r="7" spans="1:8" ht="15.75" thickTop="1" x14ac:dyDescent="0.25">
      <c r="A7" s="1" t="s">
        <v>204</v>
      </c>
      <c r="B7" s="1" t="s">
        <v>307</v>
      </c>
      <c r="C7" s="4">
        <v>123591</v>
      </c>
      <c r="D7" s="4">
        <v>124977.64</v>
      </c>
      <c r="E7" s="4">
        <v>128297</v>
      </c>
      <c r="F7" s="4">
        <v>47006.17</v>
      </c>
      <c r="G7" s="4">
        <v>112682</v>
      </c>
      <c r="H7" s="4">
        <v>130682</v>
      </c>
    </row>
    <row r="8" spans="1:8" x14ac:dyDescent="0.25">
      <c r="A8" s="1" t="s">
        <v>205</v>
      </c>
      <c r="B8" s="1" t="s">
        <v>308</v>
      </c>
      <c r="C8" s="4">
        <v>28080</v>
      </c>
      <c r="D8" s="4">
        <v>28524.31</v>
      </c>
      <c r="E8" s="4">
        <v>28080</v>
      </c>
      <c r="F8" s="4">
        <v>2747.42</v>
      </c>
      <c r="G8" s="4">
        <v>28080</v>
      </c>
      <c r="H8" s="4">
        <v>28080</v>
      </c>
    </row>
    <row r="9" spans="1:8" x14ac:dyDescent="0.25">
      <c r="A9" s="1" t="s">
        <v>206</v>
      </c>
      <c r="B9" s="1" t="s">
        <v>309</v>
      </c>
      <c r="C9" s="4">
        <v>6000</v>
      </c>
      <c r="D9" s="4">
        <v>6041.81</v>
      </c>
      <c r="E9" s="4">
        <v>6000</v>
      </c>
      <c r="F9" s="4">
        <v>1337.73</v>
      </c>
      <c r="G9" s="4">
        <v>6000</v>
      </c>
      <c r="H9" s="4">
        <v>4000</v>
      </c>
    </row>
    <row r="10" spans="1:8" x14ac:dyDescent="0.25">
      <c r="A10" s="1" t="s">
        <v>212</v>
      </c>
      <c r="B10" s="1" t="s">
        <v>315</v>
      </c>
      <c r="C10" s="4">
        <v>2353</v>
      </c>
      <c r="D10" s="4">
        <v>2359.71</v>
      </c>
      <c r="E10" s="4">
        <v>2410</v>
      </c>
      <c r="F10" s="4">
        <v>690.62</v>
      </c>
      <c r="G10" s="4">
        <v>1423</v>
      </c>
      <c r="H10" s="4">
        <v>1410</v>
      </c>
    </row>
    <row r="11" spans="1:8" x14ac:dyDescent="0.25">
      <c r="A11" s="1" t="s">
        <v>207</v>
      </c>
      <c r="B11" s="1" t="s">
        <v>310</v>
      </c>
      <c r="C11" s="4">
        <v>600</v>
      </c>
      <c r="D11" s="4">
        <v>600</v>
      </c>
      <c r="E11" s="4">
        <v>780</v>
      </c>
      <c r="F11" s="4">
        <v>540</v>
      </c>
      <c r="G11" s="4">
        <v>540</v>
      </c>
      <c r="H11" s="4">
        <v>660</v>
      </c>
    </row>
    <row r="12" spans="1:8" x14ac:dyDescent="0.25">
      <c r="A12" s="1" t="s">
        <v>208</v>
      </c>
      <c r="B12" s="1" t="s">
        <v>311</v>
      </c>
      <c r="C12" s="4">
        <v>21089</v>
      </c>
      <c r="D12" s="4">
        <v>21338.04</v>
      </c>
      <c r="E12" s="4">
        <v>22153</v>
      </c>
      <c r="F12" s="4">
        <v>6988.46</v>
      </c>
      <c r="G12" s="4">
        <v>19926</v>
      </c>
      <c r="H12" s="4">
        <v>22121</v>
      </c>
    </row>
    <row r="13" spans="1:8" x14ac:dyDescent="0.25">
      <c r="A13" s="1" t="s">
        <v>209</v>
      </c>
      <c r="B13" s="1" t="s">
        <v>312</v>
      </c>
      <c r="C13" s="4">
        <v>12198</v>
      </c>
      <c r="D13" s="4">
        <v>12271.45</v>
      </c>
      <c r="E13" s="4">
        <v>12666</v>
      </c>
      <c r="F13" s="4">
        <v>3936.68</v>
      </c>
      <c r="G13" s="4">
        <v>11287</v>
      </c>
      <c r="H13" s="4">
        <v>12610</v>
      </c>
    </row>
    <row r="14" spans="1:8" x14ac:dyDescent="0.25">
      <c r="A14" s="1" t="s">
        <v>211</v>
      </c>
      <c r="B14" s="1" t="s">
        <v>314</v>
      </c>
      <c r="C14" s="4">
        <v>3449</v>
      </c>
      <c r="D14" s="4">
        <v>3353.83</v>
      </c>
      <c r="E14" s="4">
        <v>2748</v>
      </c>
      <c r="F14" s="4">
        <v>1493.19</v>
      </c>
      <c r="G14" s="4">
        <v>3094</v>
      </c>
      <c r="H14" s="4">
        <v>1780</v>
      </c>
    </row>
    <row r="15" spans="1:8" x14ac:dyDescent="0.25">
      <c r="A15" s="1" t="s">
        <v>210</v>
      </c>
      <c r="B15" s="1" t="s">
        <v>313</v>
      </c>
      <c r="C15" s="4">
        <v>19388</v>
      </c>
      <c r="D15" s="4">
        <v>15845.27</v>
      </c>
      <c r="E15" s="4">
        <v>26684</v>
      </c>
      <c r="F15" s="4">
        <v>11237.23</v>
      </c>
      <c r="G15" s="4">
        <v>26684</v>
      </c>
      <c r="H15" s="4">
        <v>30270</v>
      </c>
    </row>
    <row r="16" spans="1:8" x14ac:dyDescent="0.25">
      <c r="A16" s="5"/>
      <c r="B16" s="12" t="s">
        <v>6</v>
      </c>
      <c r="C16" s="6">
        <f>SUM(C7:C15)</f>
        <v>216748</v>
      </c>
      <c r="D16" s="6">
        <f t="shared" ref="D16:G16" si="0">SUM(D7:D15)</f>
        <v>215312.06</v>
      </c>
      <c r="E16" s="6">
        <f t="shared" si="0"/>
        <v>229818</v>
      </c>
      <c r="F16" s="6">
        <f t="shared" si="0"/>
        <v>75977.5</v>
      </c>
      <c r="G16" s="6">
        <f t="shared" si="0"/>
        <v>209716</v>
      </c>
      <c r="H16" s="6">
        <f>SUM(H7:H15)</f>
        <v>231613</v>
      </c>
    </row>
    <row r="17" spans="1:8" x14ac:dyDescent="0.25">
      <c r="A17" s="1" t="s">
        <v>213</v>
      </c>
      <c r="B17" s="73" t="s">
        <v>327</v>
      </c>
      <c r="C17" s="4">
        <v>700</v>
      </c>
      <c r="D17" s="4">
        <v>437.08</v>
      </c>
      <c r="E17" s="4">
        <v>700</v>
      </c>
      <c r="F17" s="4">
        <v>310.26</v>
      </c>
      <c r="G17" s="4">
        <v>700</v>
      </c>
      <c r="H17" s="4">
        <v>700</v>
      </c>
    </row>
    <row r="18" spans="1:8" x14ac:dyDescent="0.25">
      <c r="A18" s="1" t="s">
        <v>214</v>
      </c>
      <c r="B18" s="73" t="s">
        <v>329</v>
      </c>
      <c r="C18" s="4">
        <v>20625</v>
      </c>
      <c r="D18" s="4">
        <v>12503.4</v>
      </c>
      <c r="E18" s="4">
        <v>20625</v>
      </c>
      <c r="F18" s="4">
        <v>6307.89</v>
      </c>
      <c r="G18" s="4">
        <v>20625</v>
      </c>
      <c r="H18" s="4">
        <v>20625</v>
      </c>
    </row>
    <row r="19" spans="1:8" x14ac:dyDescent="0.25">
      <c r="A19" s="1" t="s">
        <v>215</v>
      </c>
      <c r="B19" s="73" t="s">
        <v>330</v>
      </c>
      <c r="C19" s="4">
        <v>1300</v>
      </c>
      <c r="D19" s="4">
        <v>63.17</v>
      </c>
      <c r="E19" s="4">
        <v>1300</v>
      </c>
      <c r="F19" s="4">
        <v>26.5</v>
      </c>
      <c r="G19" s="4">
        <v>1300</v>
      </c>
      <c r="H19" s="4">
        <v>1300</v>
      </c>
    </row>
    <row r="20" spans="1:8" x14ac:dyDescent="0.25">
      <c r="A20" s="1" t="s">
        <v>216</v>
      </c>
      <c r="B20" s="73" t="s">
        <v>331</v>
      </c>
      <c r="C20" s="4">
        <v>850</v>
      </c>
      <c r="D20" s="4">
        <v>464.16</v>
      </c>
      <c r="E20" s="4">
        <v>850</v>
      </c>
      <c r="F20" s="4">
        <v>273.91000000000003</v>
      </c>
      <c r="G20" s="4">
        <v>850</v>
      </c>
      <c r="H20" s="4">
        <v>850</v>
      </c>
    </row>
    <row r="21" spans="1:8" x14ac:dyDescent="0.25">
      <c r="A21" s="1" t="s">
        <v>217</v>
      </c>
      <c r="B21" s="73" t="s">
        <v>332</v>
      </c>
      <c r="C21" s="4">
        <v>99300</v>
      </c>
      <c r="D21" s="4">
        <v>108996.04</v>
      </c>
      <c r="E21" s="4">
        <v>79300</v>
      </c>
      <c r="F21" s="4">
        <v>35013.46</v>
      </c>
      <c r="G21" s="4">
        <v>119962</v>
      </c>
      <c r="H21" s="4">
        <v>125100</v>
      </c>
    </row>
    <row r="22" spans="1:8" x14ac:dyDescent="0.25">
      <c r="A22" s="1" t="s">
        <v>218</v>
      </c>
      <c r="B22" s="73" t="s">
        <v>334</v>
      </c>
      <c r="C22" s="4">
        <v>600</v>
      </c>
      <c r="D22" s="4">
        <v>900.62</v>
      </c>
      <c r="E22" s="4">
        <v>600</v>
      </c>
      <c r="F22" s="4">
        <v>0</v>
      </c>
      <c r="G22" s="4">
        <v>600</v>
      </c>
      <c r="H22" s="4">
        <v>600</v>
      </c>
    </row>
    <row r="23" spans="1:8" x14ac:dyDescent="0.25">
      <c r="A23" s="1" t="s">
        <v>219</v>
      </c>
      <c r="B23" s="73" t="s">
        <v>335</v>
      </c>
      <c r="C23" s="4">
        <v>7630</v>
      </c>
      <c r="D23" s="4">
        <v>9534.2999999999993</v>
      </c>
      <c r="E23" s="4">
        <v>10000</v>
      </c>
      <c r="F23" s="4">
        <v>4005.96</v>
      </c>
      <c r="G23" s="4">
        <v>10000</v>
      </c>
      <c r="H23" s="4">
        <v>18000</v>
      </c>
    </row>
    <row r="24" spans="1:8" x14ac:dyDescent="0.25">
      <c r="A24" s="1" t="s">
        <v>220</v>
      </c>
      <c r="B24" s="73" t="s">
        <v>337</v>
      </c>
      <c r="C24" s="4">
        <v>2700</v>
      </c>
      <c r="D24" s="4">
        <v>3792.42</v>
      </c>
      <c r="E24" s="4">
        <v>3000</v>
      </c>
      <c r="F24" s="4">
        <v>400.93</v>
      </c>
      <c r="G24" s="4">
        <v>3000</v>
      </c>
      <c r="H24" s="4">
        <v>3000</v>
      </c>
    </row>
    <row r="25" spans="1:8" x14ac:dyDescent="0.25">
      <c r="A25" s="5"/>
      <c r="B25" s="12" t="s">
        <v>7</v>
      </c>
      <c r="C25" s="6">
        <f>SUM(C17:C24)</f>
        <v>133705</v>
      </c>
      <c r="D25" s="6">
        <f t="shared" ref="D25:G25" si="1">SUM(D17:D24)</f>
        <v>136691.19</v>
      </c>
      <c r="E25" s="6">
        <f t="shared" si="1"/>
        <v>116375</v>
      </c>
      <c r="F25" s="6">
        <f t="shared" si="1"/>
        <v>46338.909999999996</v>
      </c>
      <c r="G25" s="6">
        <f t="shared" si="1"/>
        <v>157037</v>
      </c>
      <c r="H25" s="6">
        <f>SUM(H17:H24)</f>
        <v>170175</v>
      </c>
    </row>
    <row r="26" spans="1:8" x14ac:dyDescent="0.25">
      <c r="A26" s="1" t="s">
        <v>221</v>
      </c>
      <c r="B26" s="73" t="s">
        <v>346</v>
      </c>
      <c r="C26" s="4">
        <v>3000</v>
      </c>
      <c r="D26" s="4">
        <v>581.66</v>
      </c>
      <c r="E26" s="4">
        <v>14000</v>
      </c>
      <c r="F26" s="4">
        <v>1668.34</v>
      </c>
      <c r="G26" s="4">
        <v>14000</v>
      </c>
      <c r="H26" s="4">
        <v>14000</v>
      </c>
    </row>
    <row r="27" spans="1:8" x14ac:dyDescent="0.25">
      <c r="A27" s="1" t="s">
        <v>222</v>
      </c>
      <c r="B27" s="73" t="s">
        <v>347</v>
      </c>
      <c r="C27" s="4">
        <v>7000</v>
      </c>
      <c r="D27" s="4">
        <v>7077.32</v>
      </c>
      <c r="E27" s="4">
        <v>8075</v>
      </c>
      <c r="F27" s="4">
        <v>3016.74</v>
      </c>
      <c r="G27" s="4">
        <v>8075</v>
      </c>
      <c r="H27" s="4">
        <v>8075</v>
      </c>
    </row>
    <row r="28" spans="1:8" x14ac:dyDescent="0.25">
      <c r="A28" s="1" t="s">
        <v>223</v>
      </c>
      <c r="B28" s="73" t="s">
        <v>349</v>
      </c>
      <c r="C28" s="4">
        <v>42000</v>
      </c>
      <c r="D28" s="4">
        <v>39534.82</v>
      </c>
      <c r="E28" s="4">
        <v>67000</v>
      </c>
      <c r="F28" s="4">
        <v>10829.36</v>
      </c>
      <c r="G28" s="4">
        <v>67000</v>
      </c>
      <c r="H28" s="4">
        <v>67000</v>
      </c>
    </row>
    <row r="29" spans="1:8" x14ac:dyDescent="0.25">
      <c r="A29" s="1" t="s">
        <v>224</v>
      </c>
      <c r="B29" s="73" t="s">
        <v>458</v>
      </c>
      <c r="C29" s="4">
        <v>3500</v>
      </c>
      <c r="D29" s="4">
        <v>2901.46</v>
      </c>
      <c r="E29" s="4">
        <v>3500</v>
      </c>
      <c r="F29" s="4">
        <v>633.1</v>
      </c>
      <c r="G29" s="4">
        <v>3500</v>
      </c>
      <c r="H29" s="4">
        <v>3500</v>
      </c>
    </row>
    <row r="30" spans="1:8" x14ac:dyDescent="0.25">
      <c r="A30" s="5"/>
      <c r="B30" s="12" t="s">
        <v>8</v>
      </c>
      <c r="C30" s="6">
        <f>SUM(C26:C29)</f>
        <v>55500</v>
      </c>
      <c r="D30" s="6">
        <f t="shared" ref="D30:G30" si="2">SUM(D26:D29)</f>
        <v>50095.26</v>
      </c>
      <c r="E30" s="6">
        <f t="shared" si="2"/>
        <v>92575</v>
      </c>
      <c r="F30" s="6">
        <f t="shared" si="2"/>
        <v>16147.54</v>
      </c>
      <c r="G30" s="6">
        <f t="shared" si="2"/>
        <v>92575</v>
      </c>
      <c r="H30" s="6">
        <f>SUM(H26:H29)</f>
        <v>92575</v>
      </c>
    </row>
    <row r="31" spans="1:8" x14ac:dyDescent="0.25">
      <c r="A31" s="1" t="s">
        <v>225</v>
      </c>
      <c r="B31" s="73" t="s">
        <v>367</v>
      </c>
      <c r="C31" s="4">
        <v>5800</v>
      </c>
      <c r="D31" s="4">
        <v>4949.01</v>
      </c>
      <c r="E31" s="4">
        <v>5900</v>
      </c>
      <c r="F31" s="4">
        <v>2548.16</v>
      </c>
      <c r="G31" s="4">
        <v>5900</v>
      </c>
      <c r="H31" s="4">
        <v>5900</v>
      </c>
    </row>
    <row r="32" spans="1:8" x14ac:dyDescent="0.25">
      <c r="A32" s="1" t="s">
        <v>226</v>
      </c>
      <c r="B32" s="73" t="s">
        <v>368</v>
      </c>
      <c r="C32" s="4">
        <v>8288</v>
      </c>
      <c r="D32" s="4">
        <v>11453.68</v>
      </c>
      <c r="E32" s="4">
        <v>8288</v>
      </c>
      <c r="F32" s="4">
        <v>4082.12</v>
      </c>
      <c r="G32" s="4">
        <v>8288</v>
      </c>
      <c r="H32" s="4">
        <v>8288</v>
      </c>
    </row>
    <row r="33" spans="1:8" x14ac:dyDescent="0.25">
      <c r="A33" s="1" t="s">
        <v>227</v>
      </c>
      <c r="B33" s="73" t="s">
        <v>369</v>
      </c>
      <c r="C33" s="4">
        <v>50000</v>
      </c>
      <c r="D33" s="4">
        <v>34246.129999999997</v>
      </c>
      <c r="E33" s="4">
        <v>57536</v>
      </c>
      <c r="F33" s="4">
        <v>9395.1200000000008</v>
      </c>
      <c r="G33" s="4">
        <v>57536</v>
      </c>
      <c r="H33" s="4">
        <v>57536</v>
      </c>
    </row>
    <row r="34" spans="1:8" x14ac:dyDescent="0.25">
      <c r="A34" s="1" t="s">
        <v>228</v>
      </c>
      <c r="B34" s="73" t="s">
        <v>459</v>
      </c>
      <c r="C34" s="4">
        <v>1000</v>
      </c>
      <c r="D34" s="4">
        <v>0</v>
      </c>
      <c r="E34" s="4">
        <v>1000</v>
      </c>
      <c r="F34" s="4">
        <v>187.6</v>
      </c>
      <c r="G34" s="4">
        <v>1000</v>
      </c>
      <c r="H34" s="4">
        <v>1000</v>
      </c>
    </row>
    <row r="35" spans="1:8" x14ac:dyDescent="0.25">
      <c r="A35" s="1" t="s">
        <v>229</v>
      </c>
      <c r="B35" s="73" t="s">
        <v>370</v>
      </c>
      <c r="C35" s="4">
        <v>2600</v>
      </c>
      <c r="D35" s="4">
        <v>176.57</v>
      </c>
      <c r="E35" s="4">
        <v>2600</v>
      </c>
      <c r="F35" s="4">
        <v>749.76</v>
      </c>
      <c r="G35" s="4">
        <v>2600</v>
      </c>
      <c r="H35" s="4">
        <v>2600</v>
      </c>
    </row>
    <row r="36" spans="1:8" x14ac:dyDescent="0.25">
      <c r="A36" s="1" t="s">
        <v>230</v>
      </c>
      <c r="B36" s="73" t="s">
        <v>371</v>
      </c>
      <c r="C36" s="4">
        <v>65000</v>
      </c>
      <c r="D36" s="4">
        <v>59697</v>
      </c>
      <c r="E36" s="4">
        <v>66000</v>
      </c>
      <c r="F36" s="4">
        <v>14810</v>
      </c>
      <c r="G36" s="4">
        <v>66000</v>
      </c>
      <c r="H36" s="4">
        <v>66000</v>
      </c>
    </row>
    <row r="37" spans="1:8" x14ac:dyDescent="0.25">
      <c r="A37" s="1" t="s">
        <v>231</v>
      </c>
      <c r="B37" s="73" t="s">
        <v>372</v>
      </c>
      <c r="C37" s="4">
        <v>4000</v>
      </c>
      <c r="D37" s="4">
        <v>0</v>
      </c>
      <c r="E37" s="4">
        <v>9000</v>
      </c>
      <c r="F37" s="4">
        <v>50</v>
      </c>
      <c r="G37" s="4">
        <v>9000</v>
      </c>
      <c r="H37" s="4">
        <v>9000</v>
      </c>
    </row>
    <row r="38" spans="1:8" x14ac:dyDescent="0.25">
      <c r="A38" s="1" t="s">
        <v>232</v>
      </c>
      <c r="B38" s="73" t="s">
        <v>374</v>
      </c>
      <c r="C38" s="4">
        <v>2000</v>
      </c>
      <c r="D38" s="4">
        <v>0</v>
      </c>
      <c r="E38" s="4">
        <v>14250</v>
      </c>
      <c r="F38" s="4">
        <v>0</v>
      </c>
      <c r="G38" s="4">
        <v>14250</v>
      </c>
      <c r="H38" s="4">
        <v>14250</v>
      </c>
    </row>
    <row r="39" spans="1:8" x14ac:dyDescent="0.25">
      <c r="A39" s="1" t="s">
        <v>233</v>
      </c>
      <c r="B39" s="73" t="s">
        <v>379</v>
      </c>
      <c r="C39" s="4">
        <v>1800</v>
      </c>
      <c r="D39" s="4">
        <v>1010.56</v>
      </c>
      <c r="E39" s="4">
        <v>1800</v>
      </c>
      <c r="F39" s="4">
        <v>959.27</v>
      </c>
      <c r="G39" s="4">
        <v>1800</v>
      </c>
      <c r="H39" s="4">
        <v>1800</v>
      </c>
    </row>
    <row r="40" spans="1:8" x14ac:dyDescent="0.25">
      <c r="A40" s="1" t="s">
        <v>234</v>
      </c>
      <c r="B40" s="73" t="s">
        <v>381</v>
      </c>
      <c r="C40" s="4">
        <v>4228</v>
      </c>
      <c r="D40" s="4">
        <v>4228</v>
      </c>
      <c r="E40" s="4">
        <v>4228</v>
      </c>
      <c r="F40" s="4">
        <v>0</v>
      </c>
      <c r="G40" s="4">
        <v>4228</v>
      </c>
      <c r="H40" s="4">
        <v>4228</v>
      </c>
    </row>
    <row r="41" spans="1:8" x14ac:dyDescent="0.25">
      <c r="A41" s="5"/>
      <c r="B41" s="12" t="s">
        <v>9</v>
      </c>
      <c r="C41" s="6">
        <f>SUM(C31:C40)</f>
        <v>144716</v>
      </c>
      <c r="D41" s="6">
        <f t="shared" ref="D41:G41" si="3">SUM(D31:D40)</f>
        <v>115760.95</v>
      </c>
      <c r="E41" s="6">
        <f t="shared" si="3"/>
        <v>170602</v>
      </c>
      <c r="F41" s="6">
        <f t="shared" si="3"/>
        <v>32782.03</v>
      </c>
      <c r="G41" s="6">
        <f t="shared" si="3"/>
        <v>170602</v>
      </c>
      <c r="H41" s="6">
        <f>SUM(H31:H40)</f>
        <v>170602</v>
      </c>
    </row>
    <row r="42" spans="1:8" x14ac:dyDescent="0.25">
      <c r="A42" s="7" t="s">
        <v>235</v>
      </c>
      <c r="B42" s="7" t="s">
        <v>295</v>
      </c>
      <c r="C42" s="8">
        <v>9975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</row>
    <row r="43" spans="1:8" x14ac:dyDescent="0.25">
      <c r="A43" s="5"/>
      <c r="B43" s="12" t="s">
        <v>45</v>
      </c>
      <c r="C43" s="6">
        <f>SUM(C42:C42)</f>
        <v>9975</v>
      </c>
      <c r="D43" s="6">
        <f t="shared" ref="D43:G43" si="4">SUM(D42:D42)</f>
        <v>0</v>
      </c>
      <c r="E43" s="6">
        <f t="shared" si="4"/>
        <v>0</v>
      </c>
      <c r="F43" s="6">
        <f t="shared" si="4"/>
        <v>0</v>
      </c>
      <c r="G43" s="6">
        <f t="shared" si="4"/>
        <v>0</v>
      </c>
      <c r="H43" s="6">
        <f>SUM(H42:H42)</f>
        <v>0</v>
      </c>
    </row>
    <row r="44" spans="1:8" hidden="1" x14ac:dyDescent="0.25">
      <c r="A44" s="7" t="s">
        <v>236</v>
      </c>
      <c r="B44" s="16" t="s">
        <v>296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</row>
    <row r="45" spans="1:8" x14ac:dyDescent="0.25">
      <c r="A45" s="7" t="s">
        <v>237</v>
      </c>
      <c r="B45" s="16" t="s">
        <v>384</v>
      </c>
      <c r="C45" s="8">
        <v>356115</v>
      </c>
      <c r="D45" s="8">
        <v>191896.3</v>
      </c>
      <c r="E45" s="8">
        <v>415000</v>
      </c>
      <c r="F45" s="8">
        <v>136038.65</v>
      </c>
      <c r="G45" s="8">
        <v>415000</v>
      </c>
      <c r="H45" s="8">
        <v>226000</v>
      </c>
    </row>
    <row r="46" spans="1:8" ht="15.75" thickBot="1" x14ac:dyDescent="0.3">
      <c r="A46" s="18"/>
      <c r="B46" s="21" t="s">
        <v>47</v>
      </c>
      <c r="C46" s="19">
        <f t="shared" ref="C46:H46" si="5">SUM(C44:C45)</f>
        <v>356115</v>
      </c>
      <c r="D46" s="19">
        <f t="shared" si="5"/>
        <v>191896.3</v>
      </c>
      <c r="E46" s="19">
        <f t="shared" si="5"/>
        <v>415000</v>
      </c>
      <c r="F46" s="19">
        <f t="shared" si="5"/>
        <v>136038.65</v>
      </c>
      <c r="G46" s="19">
        <f t="shared" si="5"/>
        <v>415000</v>
      </c>
      <c r="H46" s="19">
        <f t="shared" si="5"/>
        <v>226000</v>
      </c>
    </row>
    <row r="47" spans="1:8" ht="16.5" thickTop="1" thickBot="1" x14ac:dyDescent="0.3">
      <c r="A47" s="9"/>
      <c r="B47" s="9" t="s">
        <v>18</v>
      </c>
      <c r="C47" s="10">
        <f t="shared" ref="C47:H47" si="6">SUM(C7:C46)/2</f>
        <v>916759</v>
      </c>
      <c r="D47" s="10">
        <f t="shared" si="6"/>
        <v>709755.76</v>
      </c>
      <c r="E47" s="10">
        <f t="shared" si="6"/>
        <v>1024370</v>
      </c>
      <c r="F47" s="10">
        <f t="shared" si="6"/>
        <v>307284.63</v>
      </c>
      <c r="G47" s="10">
        <f t="shared" si="6"/>
        <v>1044930</v>
      </c>
      <c r="H47" s="10">
        <f t="shared" si="6"/>
        <v>890965</v>
      </c>
    </row>
    <row r="48" spans="1:8" ht="15.75" thickTop="1" x14ac:dyDescent="0.25"/>
    <row r="58" spans="1:8" x14ac:dyDescent="0.25">
      <c r="A58" s="171" t="str">
        <f>A1</f>
        <v>CITY OF GAINESVILLE</v>
      </c>
      <c r="B58" s="171"/>
      <c r="C58" s="171"/>
      <c r="D58" s="171"/>
      <c r="E58" s="171"/>
      <c r="F58" s="171"/>
      <c r="G58" s="171"/>
      <c r="H58" s="171"/>
    </row>
    <row r="59" spans="1:8" x14ac:dyDescent="0.25">
      <c r="A59" s="171" t="str">
        <f>A2</f>
        <v>BUDGET 2025-2026</v>
      </c>
      <c r="B59" s="171"/>
      <c r="C59" s="171"/>
      <c r="D59" s="171"/>
      <c r="E59" s="171"/>
      <c r="F59" s="171"/>
      <c r="G59" s="171"/>
      <c r="H59" s="171"/>
    </row>
    <row r="60" spans="1:8" x14ac:dyDescent="0.25">
      <c r="A60" s="97"/>
      <c r="B60" s="102"/>
      <c r="C60" s="102" t="str">
        <f>A3</f>
        <v>WATER &amp; SEWER FUND MOSS LAKE PRODUCTION</v>
      </c>
      <c r="D60" s="102"/>
      <c r="E60" s="102"/>
      <c r="F60" s="102"/>
      <c r="G60" s="102"/>
      <c r="H60" s="102"/>
    </row>
    <row r="61" spans="1:8" x14ac:dyDescent="0.25">
      <c r="A61" s="97"/>
      <c r="B61" s="97"/>
      <c r="C61" s="100"/>
      <c r="D61" s="100"/>
      <c r="E61" s="100"/>
      <c r="F61" s="100"/>
      <c r="G61" s="101"/>
      <c r="H61" s="101"/>
    </row>
    <row r="62" spans="1:8" x14ac:dyDescent="0.25">
      <c r="A62" s="97"/>
      <c r="B62" s="97"/>
      <c r="C62" s="100"/>
      <c r="D62" s="100"/>
      <c r="E62" s="100"/>
      <c r="F62" s="100"/>
      <c r="G62" s="101"/>
      <c r="H62" s="101"/>
    </row>
    <row r="63" spans="1:8" x14ac:dyDescent="0.25">
      <c r="A63" s="97"/>
      <c r="B63" s="97"/>
      <c r="C63" s="100"/>
      <c r="D63" s="100"/>
      <c r="E63" s="100"/>
      <c r="F63" s="100"/>
      <c r="G63" s="101"/>
      <c r="H63" s="101"/>
    </row>
    <row r="64" spans="1:8" x14ac:dyDescent="0.25">
      <c r="A64" s="97"/>
      <c r="B64" s="97"/>
      <c r="C64" s="100"/>
      <c r="D64" s="100"/>
      <c r="E64" s="100"/>
      <c r="F64" s="100"/>
      <c r="G64" s="101"/>
      <c r="H64" s="101"/>
    </row>
    <row r="65" spans="1:8" x14ac:dyDescent="0.25">
      <c r="A65" s="97"/>
      <c r="B65" s="97"/>
      <c r="C65" s="100"/>
      <c r="D65" s="100"/>
      <c r="E65" s="100"/>
      <c r="F65" s="100"/>
      <c r="G65" s="101"/>
      <c r="H65" s="101"/>
    </row>
    <row r="66" spans="1:8" x14ac:dyDescent="0.25">
      <c r="A66" s="97"/>
      <c r="B66" s="97"/>
      <c r="C66" s="100"/>
      <c r="D66" s="100"/>
      <c r="E66" s="100"/>
      <c r="F66" s="100"/>
      <c r="G66" s="101"/>
      <c r="H66" s="101"/>
    </row>
    <row r="67" spans="1:8" x14ac:dyDescent="0.25">
      <c r="A67" s="97"/>
      <c r="B67" s="97"/>
      <c r="C67" s="100"/>
      <c r="D67" s="100"/>
      <c r="E67" s="100"/>
      <c r="F67" s="100"/>
      <c r="G67" s="101"/>
      <c r="H67" s="101"/>
    </row>
    <row r="68" spans="1:8" x14ac:dyDescent="0.25">
      <c r="A68" s="97"/>
      <c r="B68" s="97"/>
      <c r="C68" s="100"/>
      <c r="D68" s="100"/>
      <c r="E68" s="100"/>
      <c r="F68" s="100"/>
      <c r="G68" s="101"/>
      <c r="H68" s="101"/>
    </row>
    <row r="69" spans="1:8" x14ac:dyDescent="0.25">
      <c r="A69" s="97"/>
      <c r="B69" s="97"/>
      <c r="C69" s="100"/>
      <c r="D69" s="100"/>
      <c r="E69" s="100"/>
      <c r="F69" s="100"/>
      <c r="G69" s="101"/>
      <c r="H69" s="101"/>
    </row>
    <row r="70" spans="1:8" x14ac:dyDescent="0.25">
      <c r="A70" s="97"/>
      <c r="B70" s="97"/>
      <c r="C70" s="100"/>
      <c r="D70" s="100"/>
      <c r="E70" s="100"/>
      <c r="F70" s="100"/>
      <c r="G70" s="101"/>
      <c r="H70" s="101"/>
    </row>
    <row r="71" spans="1:8" x14ac:dyDescent="0.25">
      <c r="A71" s="97"/>
      <c r="B71" s="97"/>
      <c r="C71" s="100"/>
      <c r="D71" s="100"/>
      <c r="E71" s="100"/>
      <c r="F71" s="100"/>
      <c r="G71" s="101"/>
      <c r="H71" s="101"/>
    </row>
    <row r="72" spans="1:8" x14ac:dyDescent="0.25">
      <c r="A72" s="97"/>
      <c r="B72" s="97"/>
      <c r="C72" s="100"/>
      <c r="D72" s="100"/>
      <c r="E72" s="100"/>
      <c r="F72" s="100"/>
      <c r="G72" s="101"/>
      <c r="H72" s="101"/>
    </row>
    <row r="73" spans="1:8" x14ac:dyDescent="0.25">
      <c r="A73" s="97"/>
      <c r="B73" s="97"/>
      <c r="C73" s="100"/>
      <c r="D73" s="100"/>
      <c r="E73" s="100"/>
      <c r="F73" s="100"/>
      <c r="G73" s="101"/>
      <c r="H73" s="101"/>
    </row>
    <row r="74" spans="1:8" x14ac:dyDescent="0.25">
      <c r="A74" s="97"/>
      <c r="B74" s="97"/>
      <c r="C74" s="100"/>
      <c r="D74" s="100"/>
      <c r="E74" s="100"/>
      <c r="F74" s="100"/>
      <c r="G74" s="101"/>
      <c r="H74" s="101"/>
    </row>
    <row r="75" spans="1:8" x14ac:dyDescent="0.25">
      <c r="A75" s="97"/>
      <c r="B75" s="97"/>
      <c r="C75" s="100"/>
      <c r="D75" s="100"/>
      <c r="E75" s="100"/>
      <c r="F75" s="100"/>
      <c r="G75" s="101"/>
      <c r="H75" s="101"/>
    </row>
    <row r="76" spans="1:8" x14ac:dyDescent="0.25">
      <c r="A76" s="97"/>
      <c r="B76" s="97"/>
      <c r="C76" s="100"/>
      <c r="D76" s="100"/>
      <c r="E76" s="100"/>
      <c r="F76" s="100"/>
      <c r="G76" s="101"/>
      <c r="H76" s="101"/>
    </row>
    <row r="77" spans="1:8" x14ac:dyDescent="0.25">
      <c r="A77" s="97"/>
      <c r="B77" s="97"/>
      <c r="C77" s="100"/>
      <c r="D77" s="100"/>
      <c r="E77" s="100"/>
      <c r="F77" s="100"/>
      <c r="G77" s="101"/>
      <c r="H77" s="101"/>
    </row>
    <row r="78" spans="1:8" x14ac:dyDescent="0.25">
      <c r="A78" s="97"/>
      <c r="B78" s="97"/>
      <c r="C78" s="100"/>
      <c r="D78" s="100"/>
      <c r="E78" s="100"/>
      <c r="F78" s="100"/>
      <c r="G78" s="101"/>
      <c r="H78" s="101"/>
    </row>
    <row r="79" spans="1:8" x14ac:dyDescent="0.25">
      <c r="A79" s="97"/>
      <c r="B79" s="97"/>
      <c r="C79" s="100"/>
      <c r="D79" s="100"/>
      <c r="E79" s="100"/>
      <c r="F79" s="100"/>
      <c r="G79" s="101"/>
      <c r="H79" s="101"/>
    </row>
    <row r="80" spans="1:8" x14ac:dyDescent="0.25">
      <c r="A80" s="97"/>
      <c r="B80" s="97"/>
      <c r="C80" s="100"/>
      <c r="D80" s="100"/>
      <c r="E80" s="100"/>
      <c r="F80" s="100"/>
      <c r="G80" s="101"/>
      <c r="H80" s="101"/>
    </row>
    <row r="81" spans="1:8" ht="15.75" thickBot="1" x14ac:dyDescent="0.3">
      <c r="A81" s="97"/>
      <c r="B81" s="97"/>
      <c r="C81" s="100"/>
      <c r="D81" s="100"/>
      <c r="E81" s="100"/>
      <c r="F81" s="100"/>
      <c r="G81" s="101"/>
      <c r="H81" s="101"/>
    </row>
    <row r="82" spans="1:8" ht="16.5" thickTop="1" thickBot="1" x14ac:dyDescent="0.3">
      <c r="A82" s="103" t="s">
        <v>494</v>
      </c>
      <c r="B82" s="104"/>
      <c r="C82" s="104"/>
      <c r="D82" s="104"/>
      <c r="E82" s="104"/>
      <c r="F82" s="104"/>
      <c r="G82" s="104"/>
      <c r="H82" s="105"/>
    </row>
    <row r="83" spans="1:8" ht="15.75" thickTop="1" x14ac:dyDescent="0.25">
      <c r="A83" s="97"/>
      <c r="B83" s="106"/>
      <c r="C83" s="107" t="s">
        <v>469</v>
      </c>
      <c r="D83" s="107" t="s">
        <v>469</v>
      </c>
      <c r="E83" s="107" t="s">
        <v>470</v>
      </c>
      <c r="F83" s="107" t="s">
        <v>470</v>
      </c>
      <c r="G83" s="107" t="s">
        <v>470</v>
      </c>
      <c r="H83" s="107" t="s">
        <v>55</v>
      </c>
    </row>
    <row r="84" spans="1:8" x14ac:dyDescent="0.25">
      <c r="A84" s="97"/>
      <c r="B84" s="106"/>
      <c r="C84" s="107" t="s">
        <v>471</v>
      </c>
      <c r="D84" s="107" t="s">
        <v>472</v>
      </c>
      <c r="E84" s="107" t="s">
        <v>473</v>
      </c>
      <c r="F84" s="107" t="s">
        <v>472</v>
      </c>
      <c r="G84" s="107" t="s">
        <v>471</v>
      </c>
      <c r="H84" s="107" t="s">
        <v>474</v>
      </c>
    </row>
    <row r="85" spans="1:8" ht="15.75" thickBot="1" x14ac:dyDescent="0.3">
      <c r="A85" s="97"/>
      <c r="B85" s="108" t="s">
        <v>495</v>
      </c>
      <c r="C85" s="109" t="s">
        <v>11</v>
      </c>
      <c r="D85" s="109"/>
      <c r="E85" s="109" t="s">
        <v>14</v>
      </c>
      <c r="F85" s="109" t="s">
        <v>475</v>
      </c>
      <c r="G85" s="109" t="s">
        <v>14</v>
      </c>
      <c r="H85" s="109" t="s">
        <v>14</v>
      </c>
    </row>
    <row r="86" spans="1:8" ht="15.75" thickTop="1" x14ac:dyDescent="0.25">
      <c r="A86" s="97"/>
      <c r="B86" s="97" t="s">
        <v>496</v>
      </c>
      <c r="C86" s="100">
        <f t="shared" ref="C86:H86" si="7">C16</f>
        <v>216748</v>
      </c>
      <c r="D86" s="100">
        <f t="shared" si="7"/>
        <v>215312.06</v>
      </c>
      <c r="E86" s="100">
        <f t="shared" si="7"/>
        <v>229818</v>
      </c>
      <c r="F86" s="100">
        <f t="shared" si="7"/>
        <v>75977.5</v>
      </c>
      <c r="G86" s="100">
        <f t="shared" si="7"/>
        <v>209716</v>
      </c>
      <c r="H86" s="100">
        <f t="shared" si="7"/>
        <v>231613</v>
      </c>
    </row>
    <row r="87" spans="1:8" x14ac:dyDescent="0.25">
      <c r="A87" s="97"/>
      <c r="B87" s="97" t="s">
        <v>497</v>
      </c>
      <c r="C87" s="100">
        <f t="shared" ref="C87:H87" si="8">C25</f>
        <v>133705</v>
      </c>
      <c r="D87" s="100">
        <f t="shared" si="8"/>
        <v>136691.19</v>
      </c>
      <c r="E87" s="100">
        <f t="shared" si="8"/>
        <v>116375</v>
      </c>
      <c r="F87" s="100">
        <f t="shared" si="8"/>
        <v>46338.909999999996</v>
      </c>
      <c r="G87" s="100">
        <f t="shared" si="8"/>
        <v>157037</v>
      </c>
      <c r="H87" s="100">
        <f t="shared" si="8"/>
        <v>170175</v>
      </c>
    </row>
    <row r="88" spans="1:8" x14ac:dyDescent="0.25">
      <c r="A88" s="97"/>
      <c r="B88" s="97" t="s">
        <v>498</v>
      </c>
      <c r="C88" s="100">
        <f t="shared" ref="C88:H88" si="9">C30</f>
        <v>55500</v>
      </c>
      <c r="D88" s="100">
        <f t="shared" si="9"/>
        <v>50095.26</v>
      </c>
      <c r="E88" s="100">
        <f t="shared" si="9"/>
        <v>92575</v>
      </c>
      <c r="F88" s="100">
        <f t="shared" si="9"/>
        <v>16147.54</v>
      </c>
      <c r="G88" s="100">
        <f t="shared" si="9"/>
        <v>92575</v>
      </c>
      <c r="H88" s="100">
        <f t="shared" si="9"/>
        <v>92575</v>
      </c>
    </row>
    <row r="89" spans="1:8" x14ac:dyDescent="0.25">
      <c r="A89" s="97"/>
      <c r="B89" s="97" t="s">
        <v>499</v>
      </c>
      <c r="C89" s="100">
        <f t="shared" ref="C89:H89" si="10">C41</f>
        <v>144716</v>
      </c>
      <c r="D89" s="100">
        <f t="shared" si="10"/>
        <v>115760.95</v>
      </c>
      <c r="E89" s="100">
        <f t="shared" si="10"/>
        <v>170602</v>
      </c>
      <c r="F89" s="100">
        <f t="shared" si="10"/>
        <v>32782.03</v>
      </c>
      <c r="G89" s="100">
        <f t="shared" si="10"/>
        <v>170602</v>
      </c>
      <c r="H89" s="100">
        <f t="shared" si="10"/>
        <v>170602</v>
      </c>
    </row>
    <row r="90" spans="1:8" x14ac:dyDescent="0.25">
      <c r="A90" s="97"/>
      <c r="B90" s="97" t="s">
        <v>507</v>
      </c>
      <c r="C90" s="100">
        <f t="shared" ref="C90:H90" si="11">C43</f>
        <v>9975</v>
      </c>
      <c r="D90" s="100">
        <f t="shared" si="11"/>
        <v>0</v>
      </c>
      <c r="E90" s="100">
        <f t="shared" si="11"/>
        <v>0</v>
      </c>
      <c r="F90" s="100">
        <f t="shared" si="11"/>
        <v>0</v>
      </c>
      <c r="G90" s="100">
        <f t="shared" si="11"/>
        <v>0</v>
      </c>
      <c r="H90" s="100">
        <f t="shared" si="11"/>
        <v>0</v>
      </c>
    </row>
    <row r="91" spans="1:8" ht="15.75" thickBot="1" x14ac:dyDescent="0.3">
      <c r="A91" s="97"/>
      <c r="B91" s="97" t="s">
        <v>501</v>
      </c>
      <c r="C91" s="100">
        <f>C46</f>
        <v>356115</v>
      </c>
      <c r="D91" s="100">
        <f t="shared" ref="D91:H91" si="12">D46</f>
        <v>191896.3</v>
      </c>
      <c r="E91" s="100">
        <f t="shared" si="12"/>
        <v>415000</v>
      </c>
      <c r="F91" s="100">
        <f t="shared" si="12"/>
        <v>136038.65</v>
      </c>
      <c r="G91" s="100">
        <f t="shared" si="12"/>
        <v>415000</v>
      </c>
      <c r="H91" s="100">
        <f t="shared" si="12"/>
        <v>226000</v>
      </c>
    </row>
    <row r="92" spans="1:8" ht="16.5" thickTop="1" thickBot="1" x14ac:dyDescent="0.3">
      <c r="A92" s="97"/>
      <c r="B92" s="110" t="s">
        <v>31</v>
      </c>
      <c r="C92" s="111">
        <f t="shared" ref="C92:H92" si="13">SUM(C86:C91)</f>
        <v>916759</v>
      </c>
      <c r="D92" s="111">
        <f t="shared" si="13"/>
        <v>709755.76</v>
      </c>
      <c r="E92" s="111">
        <f t="shared" si="13"/>
        <v>1024370</v>
      </c>
      <c r="F92" s="111">
        <f t="shared" si="13"/>
        <v>307284.63</v>
      </c>
      <c r="G92" s="111">
        <f t="shared" si="13"/>
        <v>1044930</v>
      </c>
      <c r="H92" s="111">
        <f t="shared" si="13"/>
        <v>890965</v>
      </c>
    </row>
    <row r="93" spans="1:8" ht="16.5" thickTop="1" thickBot="1" x14ac:dyDescent="0.3">
      <c r="A93" s="97"/>
      <c r="B93" s="95"/>
      <c r="C93" s="117"/>
      <c r="D93" s="117"/>
      <c r="E93" s="117"/>
      <c r="F93" s="117"/>
      <c r="G93" s="118"/>
      <c r="H93" s="118"/>
    </row>
    <row r="94" spans="1:8" ht="16.5" thickTop="1" thickBot="1" x14ac:dyDescent="0.3">
      <c r="A94" s="103" t="s">
        <v>502</v>
      </c>
      <c r="B94" s="104"/>
      <c r="C94" s="104"/>
      <c r="D94" s="104"/>
      <c r="E94" s="104"/>
      <c r="F94" s="104"/>
      <c r="G94" s="104"/>
      <c r="H94" s="105"/>
    </row>
    <row r="95" spans="1:8" ht="15.75" thickTop="1" x14ac:dyDescent="0.25">
      <c r="A95" s="97"/>
      <c r="B95" s="112"/>
      <c r="C95" s="107"/>
      <c r="D95" s="107" t="s">
        <v>472</v>
      </c>
      <c r="E95" s="107" t="s">
        <v>472</v>
      </c>
      <c r="F95" s="107" t="s">
        <v>472</v>
      </c>
      <c r="G95" s="113" t="s">
        <v>14</v>
      </c>
      <c r="H95" s="113" t="s">
        <v>474</v>
      </c>
    </row>
    <row r="96" spans="1:8" ht="15.75" thickBot="1" x14ac:dyDescent="0.3">
      <c r="A96" s="97"/>
      <c r="B96" s="114"/>
      <c r="C96" s="115"/>
      <c r="D96" s="116">
        <f>'[3]60-21-53'!D62</f>
        <v>2022</v>
      </c>
      <c r="E96" s="116">
        <f>'[3]60-21-53'!E62</f>
        <v>2023</v>
      </c>
      <c r="F96" s="116">
        <f>'[3]60-21-53'!F62</f>
        <v>2024</v>
      </c>
      <c r="G96" s="116">
        <f>'[3]60-21-53'!G62</f>
        <v>2025</v>
      </c>
      <c r="H96" s="116">
        <f>'[3]60-21-53'!H62</f>
        <v>2026</v>
      </c>
    </row>
    <row r="97" spans="1:8" ht="15.75" thickTop="1" x14ac:dyDescent="0.25">
      <c r="A97" s="97"/>
      <c r="B97" s="95"/>
      <c r="C97" s="117"/>
      <c r="D97" s="117"/>
      <c r="E97" s="117"/>
      <c r="F97" s="118"/>
      <c r="G97" s="118"/>
      <c r="H97" s="118"/>
    </row>
    <row r="98" spans="1:8" x14ac:dyDescent="0.25">
      <c r="A98" s="97"/>
      <c r="B98" s="97" t="s">
        <v>516</v>
      </c>
      <c r="C98" s="117"/>
      <c r="D98" s="117"/>
      <c r="E98" s="117"/>
      <c r="F98" s="118"/>
      <c r="G98" s="118"/>
      <c r="H98" s="118"/>
    </row>
    <row r="99" spans="1:8" ht="15.75" thickBot="1" x14ac:dyDescent="0.3">
      <c r="A99" s="97"/>
      <c r="B99" s="95"/>
      <c r="C99" s="117"/>
      <c r="D99" s="117"/>
      <c r="E99" s="117"/>
      <c r="F99" s="118"/>
      <c r="G99" s="118"/>
      <c r="H99" s="118"/>
    </row>
    <row r="100" spans="1:8" ht="16.5" thickTop="1" thickBot="1" x14ac:dyDescent="0.3">
      <c r="A100" s="103" t="s">
        <v>505</v>
      </c>
      <c r="B100" s="104"/>
      <c r="C100" s="104"/>
      <c r="D100" s="104"/>
      <c r="E100" s="104"/>
      <c r="F100" s="104"/>
      <c r="G100" s="104"/>
      <c r="H100" s="105"/>
    </row>
    <row r="101" spans="1:8" ht="15.75" thickTop="1" x14ac:dyDescent="0.25">
      <c r="A101" s="97"/>
      <c r="B101" s="136"/>
      <c r="C101" s="107"/>
      <c r="D101" s="107" t="s">
        <v>472</v>
      </c>
      <c r="E101" s="107" t="s">
        <v>472</v>
      </c>
      <c r="F101" s="107" t="s">
        <v>472</v>
      </c>
      <c r="G101" s="113" t="s">
        <v>14</v>
      </c>
      <c r="H101" s="113" t="s">
        <v>474</v>
      </c>
    </row>
    <row r="102" spans="1:8" ht="15.75" thickBot="1" x14ac:dyDescent="0.3">
      <c r="A102" s="97"/>
      <c r="B102" s="108" t="s">
        <v>506</v>
      </c>
      <c r="C102" s="115"/>
      <c r="D102" s="116">
        <f>D96</f>
        <v>2022</v>
      </c>
      <c r="E102" s="116">
        <f t="shared" ref="E102:H102" si="14">E96</f>
        <v>2023</v>
      </c>
      <c r="F102" s="116">
        <f t="shared" si="14"/>
        <v>2024</v>
      </c>
      <c r="G102" s="116">
        <f t="shared" si="14"/>
        <v>2025</v>
      </c>
      <c r="H102" s="116">
        <f t="shared" si="14"/>
        <v>2026</v>
      </c>
    </row>
    <row r="103" spans="1:8" ht="15.75" thickTop="1" x14ac:dyDescent="0.25">
      <c r="A103" s="97"/>
      <c r="B103" s="119" t="str">
        <f>'[3]60-21-53'!B69</f>
        <v>MOSS LAKE PRODUCTION</v>
      </c>
      <c r="C103" s="97"/>
      <c r="D103" s="97"/>
      <c r="E103" s="97"/>
      <c r="F103" s="97"/>
      <c r="G103" s="118"/>
      <c r="H103" s="118"/>
    </row>
    <row r="104" spans="1:8" x14ac:dyDescent="0.25">
      <c r="A104" s="97"/>
      <c r="B104" s="119" t="str">
        <f>'[3]60-21-53'!B70</f>
        <v>WATER PRODUCTION PLANT MAINTENANCE MECHANIC</v>
      </c>
      <c r="C104" s="97"/>
      <c r="D104" s="119">
        <f>'[3]60-21-53'!D70</f>
        <v>2</v>
      </c>
      <c r="E104" s="119">
        <f>'[3]60-21-53'!E70</f>
        <v>2</v>
      </c>
      <c r="F104" s="119">
        <f>'[3]60-21-53'!F70</f>
        <v>2</v>
      </c>
      <c r="G104" s="119">
        <f>'[3]60-21-53'!G70</f>
        <v>2</v>
      </c>
      <c r="H104" s="119">
        <f>'[3]60-21-53'!H70</f>
        <v>0</v>
      </c>
    </row>
    <row r="105" spans="1:8" ht="15.75" thickBot="1" x14ac:dyDescent="0.3">
      <c r="A105" s="97"/>
      <c r="B105" s="119" t="str">
        <f>'[3]60-21-53'!B71</f>
        <v xml:space="preserve">WATER PRODUCTION OPERATOR </v>
      </c>
      <c r="C105" s="97"/>
      <c r="D105" s="134">
        <f>'[3]60-21-53'!D71</f>
        <v>1</v>
      </c>
      <c r="E105" s="134">
        <f>'[3]60-21-53'!E71</f>
        <v>1</v>
      </c>
      <c r="F105" s="134">
        <f>'[3]60-21-53'!F71</f>
        <v>1</v>
      </c>
      <c r="G105" s="134">
        <f>'[3]60-21-53'!G71</f>
        <v>1</v>
      </c>
      <c r="H105" s="134">
        <f>'[3]60-21-53'!H71</f>
        <v>0</v>
      </c>
    </row>
    <row r="106" spans="1:8" ht="15.75" thickTop="1" x14ac:dyDescent="0.25">
      <c r="A106" s="97"/>
      <c r="B106" s="130" t="s">
        <v>517</v>
      </c>
      <c r="C106" s="131"/>
      <c r="D106" s="119">
        <f>SUM(D104:D105)</f>
        <v>3</v>
      </c>
      <c r="E106" s="119">
        <f>SUM(E104:E105)</f>
        <v>3</v>
      </c>
      <c r="F106" s="119">
        <f>SUM(F104:F105)</f>
        <v>3</v>
      </c>
      <c r="G106" s="119">
        <f>SUM(G104:G105)</f>
        <v>3</v>
      </c>
      <c r="H106" s="119">
        <f>SUM(H104:H105)</f>
        <v>0</v>
      </c>
    </row>
    <row r="107" spans="1:8" x14ac:dyDescent="0.25">
      <c r="A107" s="97"/>
      <c r="C107" s="59"/>
      <c r="D107" s="59"/>
      <c r="E107" s="59"/>
      <c r="F107" s="59"/>
      <c r="G107" s="59"/>
      <c r="H107" s="59"/>
    </row>
  </sheetData>
  <mergeCells count="5">
    <mergeCell ref="A58:H58"/>
    <mergeCell ref="A59:H59"/>
    <mergeCell ref="A1:H1"/>
    <mergeCell ref="A2:H2"/>
    <mergeCell ref="A3:H3"/>
  </mergeCells>
  <pageMargins left="0.7" right="0.7" top="0.5" bottom="0.5" header="0.3" footer="0.3"/>
  <pageSetup scale="86" orientation="portrait" r:id="rId1"/>
  <rowBreaks count="1" manualBreakCount="1">
    <brk id="55" max="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H112"/>
  <sheetViews>
    <sheetView zoomScale="106" zoomScaleNormal="106" workbookViewId="0">
      <selection activeCell="L41" sqref="L41"/>
    </sheetView>
  </sheetViews>
  <sheetFormatPr defaultRowHeight="15" x14ac:dyDescent="0.25"/>
  <cols>
    <col min="1" max="1" width="13.28515625" customWidth="1"/>
    <col min="2" max="2" width="28.42578125" customWidth="1"/>
    <col min="3" max="3" width="10.28515625" bestFit="1" customWidth="1"/>
    <col min="4" max="5" width="9.5703125" bestFit="1" customWidth="1"/>
    <col min="6" max="6" width="12" bestFit="1" customWidth="1"/>
    <col min="7" max="7" width="9.5703125" bestFit="1" customWidth="1"/>
    <col min="8" max="8" width="10.85546875" bestFit="1" customWidth="1"/>
  </cols>
  <sheetData>
    <row r="1" spans="1:8" x14ac:dyDescent="0.25">
      <c r="A1" s="159" t="s">
        <v>0</v>
      </c>
      <c r="B1" s="159"/>
      <c r="C1" s="159"/>
      <c r="D1" s="159"/>
      <c r="E1" s="159"/>
      <c r="F1" s="159"/>
      <c r="G1" s="159"/>
      <c r="H1" s="159"/>
    </row>
    <row r="2" spans="1:8" x14ac:dyDescent="0.25">
      <c r="A2" s="161" t="s">
        <v>483</v>
      </c>
      <c r="B2" s="161"/>
      <c r="C2" s="161"/>
      <c r="D2" s="161"/>
      <c r="E2" s="161"/>
      <c r="F2" s="161"/>
      <c r="G2" s="161"/>
      <c r="H2" s="161"/>
    </row>
    <row r="3" spans="1:8" x14ac:dyDescent="0.25">
      <c r="A3" s="159" t="s">
        <v>12</v>
      </c>
      <c r="B3" s="159"/>
      <c r="C3" s="159"/>
      <c r="D3" s="159"/>
      <c r="E3" s="159"/>
      <c r="F3" s="159"/>
      <c r="G3" s="159"/>
      <c r="H3" s="159"/>
    </row>
    <row r="4" spans="1:8" x14ac:dyDescent="0.25">
      <c r="A4" s="121"/>
      <c r="B4" s="121"/>
      <c r="C4" s="122" t="s">
        <v>469</v>
      </c>
      <c r="D4" s="122" t="s">
        <v>469</v>
      </c>
      <c r="E4" s="122" t="s">
        <v>470</v>
      </c>
      <c r="F4" s="122" t="s">
        <v>470</v>
      </c>
      <c r="G4" s="122" t="s">
        <v>470</v>
      </c>
      <c r="H4" s="122" t="s">
        <v>55</v>
      </c>
    </row>
    <row r="5" spans="1:8" x14ac:dyDescent="0.25">
      <c r="A5" s="123" t="s">
        <v>2</v>
      </c>
      <c r="B5" s="123" t="s">
        <v>3</v>
      </c>
      <c r="C5" s="122" t="s">
        <v>471</v>
      </c>
      <c r="D5" s="122" t="s">
        <v>472</v>
      </c>
      <c r="E5" s="122" t="s">
        <v>473</v>
      </c>
      <c r="F5" s="122" t="s">
        <v>472</v>
      </c>
      <c r="G5" s="122" t="s">
        <v>471</v>
      </c>
      <c r="H5" s="124" t="s">
        <v>474</v>
      </c>
    </row>
    <row r="6" spans="1:8" ht="15.75" thickBot="1" x14ac:dyDescent="0.3">
      <c r="A6" s="123" t="s">
        <v>4</v>
      </c>
      <c r="B6" s="125"/>
      <c r="C6" s="126" t="s">
        <v>11</v>
      </c>
      <c r="D6" s="126"/>
      <c r="E6" s="126" t="s">
        <v>14</v>
      </c>
      <c r="F6" s="126" t="s">
        <v>475</v>
      </c>
      <c r="G6" s="126" t="s">
        <v>14</v>
      </c>
      <c r="H6" s="126" t="s">
        <v>14</v>
      </c>
    </row>
    <row r="7" spans="1:8" ht="15.75" thickTop="1" x14ac:dyDescent="0.25">
      <c r="A7" s="26" t="s">
        <v>261</v>
      </c>
      <c r="B7" s="1" t="s">
        <v>307</v>
      </c>
      <c r="C7" s="65">
        <v>223811</v>
      </c>
      <c r="D7" s="65">
        <v>210555.96</v>
      </c>
      <c r="E7" s="68">
        <v>241302</v>
      </c>
      <c r="F7" s="68">
        <v>88863.01</v>
      </c>
      <c r="G7" s="68">
        <v>223065</v>
      </c>
      <c r="H7" s="68">
        <v>263155</v>
      </c>
    </row>
    <row r="8" spans="1:8" x14ac:dyDescent="0.25">
      <c r="A8" s="1" t="s">
        <v>262</v>
      </c>
      <c r="B8" s="1" t="s">
        <v>308</v>
      </c>
      <c r="C8" s="65">
        <v>80000</v>
      </c>
      <c r="D8" s="65">
        <v>62579.98</v>
      </c>
      <c r="E8" s="68">
        <v>60000</v>
      </c>
      <c r="F8" s="68">
        <v>35379.97</v>
      </c>
      <c r="G8" s="68">
        <v>60000</v>
      </c>
      <c r="H8" s="68">
        <v>67000</v>
      </c>
    </row>
    <row r="9" spans="1:8" x14ac:dyDescent="0.25">
      <c r="A9" s="1" t="s">
        <v>263</v>
      </c>
      <c r="B9" s="1" t="s">
        <v>309</v>
      </c>
      <c r="C9" s="68">
        <v>2000</v>
      </c>
      <c r="D9" s="68">
        <v>1655.05</v>
      </c>
      <c r="E9" s="68">
        <v>2000</v>
      </c>
      <c r="F9" s="68">
        <v>1081.79</v>
      </c>
      <c r="G9" s="68">
        <v>2000</v>
      </c>
      <c r="H9" s="68">
        <v>2000</v>
      </c>
    </row>
    <row r="10" spans="1:8" x14ac:dyDescent="0.25">
      <c r="A10" s="1" t="s">
        <v>269</v>
      </c>
      <c r="B10" s="1" t="s">
        <v>315</v>
      </c>
      <c r="C10" s="68">
        <v>1299</v>
      </c>
      <c r="D10" s="68">
        <v>1372.31</v>
      </c>
      <c r="E10" s="68">
        <v>1000</v>
      </c>
      <c r="F10" s="68">
        <v>824.2</v>
      </c>
      <c r="G10" s="68">
        <v>1382</v>
      </c>
      <c r="H10" s="68">
        <v>1000</v>
      </c>
    </row>
    <row r="11" spans="1:8" x14ac:dyDescent="0.25">
      <c r="A11" s="1" t="s">
        <v>264</v>
      </c>
      <c r="B11" s="1" t="s">
        <v>310</v>
      </c>
      <c r="C11" s="65">
        <v>420</v>
      </c>
      <c r="D11" s="65">
        <v>420</v>
      </c>
      <c r="E11" s="68">
        <v>660</v>
      </c>
      <c r="F11" s="68">
        <v>300</v>
      </c>
      <c r="G11" s="68">
        <v>300</v>
      </c>
      <c r="H11" s="68">
        <v>300</v>
      </c>
    </row>
    <row r="12" spans="1:8" x14ac:dyDescent="0.25">
      <c r="A12" s="1" t="s">
        <v>265</v>
      </c>
      <c r="B12" s="1" t="s">
        <v>311</v>
      </c>
      <c r="C12" s="65">
        <v>40413</v>
      </c>
      <c r="D12" s="65">
        <v>36309.64</v>
      </c>
      <c r="E12" s="68">
        <v>40804</v>
      </c>
      <c r="F12" s="68">
        <v>16887.990000000002</v>
      </c>
      <c r="G12" s="68">
        <v>40804</v>
      </c>
      <c r="H12" s="68">
        <v>44750</v>
      </c>
    </row>
    <row r="13" spans="1:8" x14ac:dyDescent="0.25">
      <c r="A13" s="1" t="s">
        <v>266</v>
      </c>
      <c r="B13" s="1" t="s">
        <v>312</v>
      </c>
      <c r="C13" s="65">
        <v>23399</v>
      </c>
      <c r="D13" s="65">
        <v>20905.330000000002</v>
      </c>
      <c r="E13" s="68">
        <v>23330</v>
      </c>
      <c r="F13" s="68">
        <v>9608.49</v>
      </c>
      <c r="G13" s="68">
        <v>23330</v>
      </c>
      <c r="H13" s="68">
        <v>25509</v>
      </c>
    </row>
    <row r="14" spans="1:8" x14ac:dyDescent="0.25">
      <c r="A14" s="1" t="s">
        <v>268</v>
      </c>
      <c r="B14" s="1" t="s">
        <v>314</v>
      </c>
      <c r="C14" s="65">
        <v>6523</v>
      </c>
      <c r="D14" s="68">
        <v>5651.75</v>
      </c>
      <c r="E14" s="68">
        <v>5062</v>
      </c>
      <c r="F14" s="68">
        <v>3482.71</v>
      </c>
      <c r="G14" s="68">
        <v>5816</v>
      </c>
      <c r="H14" s="68">
        <v>3601</v>
      </c>
    </row>
    <row r="15" spans="1:8" x14ac:dyDescent="0.25">
      <c r="A15" s="1" t="s">
        <v>267</v>
      </c>
      <c r="B15" s="1" t="s">
        <v>313</v>
      </c>
      <c r="C15" s="65">
        <v>49929</v>
      </c>
      <c r="D15" s="65">
        <v>48194.61</v>
      </c>
      <c r="E15" s="68">
        <v>62263</v>
      </c>
      <c r="F15" s="68">
        <v>36871.22</v>
      </c>
      <c r="G15" s="68">
        <v>62263</v>
      </c>
      <c r="H15" s="68">
        <v>70630</v>
      </c>
    </row>
    <row r="16" spans="1:8" x14ac:dyDescent="0.25">
      <c r="A16" s="5"/>
      <c r="B16" s="12" t="s">
        <v>6</v>
      </c>
      <c r="C16" s="6">
        <f>SUM(C7:C15)</f>
        <v>427794</v>
      </c>
      <c r="D16" s="6">
        <f t="shared" ref="D16:G16" si="0">SUM(D7:D15)</f>
        <v>387644.63</v>
      </c>
      <c r="E16" s="6">
        <f t="shared" si="0"/>
        <v>436421</v>
      </c>
      <c r="F16" s="6">
        <f t="shared" si="0"/>
        <v>193299.37999999998</v>
      </c>
      <c r="G16" s="6">
        <f t="shared" si="0"/>
        <v>418960</v>
      </c>
      <c r="H16" s="6">
        <f>SUM(H7:H15)</f>
        <v>477945</v>
      </c>
    </row>
    <row r="17" spans="1:8" x14ac:dyDescent="0.25">
      <c r="A17" s="1" t="s">
        <v>270</v>
      </c>
      <c r="B17" s="73" t="s">
        <v>327</v>
      </c>
      <c r="C17" s="4">
        <v>500</v>
      </c>
      <c r="D17" s="4">
        <v>187.41</v>
      </c>
      <c r="E17" s="4">
        <v>500</v>
      </c>
      <c r="F17" s="4">
        <v>159.94</v>
      </c>
      <c r="G17" s="4">
        <v>500</v>
      </c>
      <c r="H17" s="4">
        <v>500</v>
      </c>
    </row>
    <row r="18" spans="1:8" x14ac:dyDescent="0.25">
      <c r="A18" s="1" t="s">
        <v>271</v>
      </c>
      <c r="B18" s="73" t="s">
        <v>328</v>
      </c>
      <c r="C18" s="4">
        <v>18</v>
      </c>
      <c r="D18" s="4">
        <v>19.29</v>
      </c>
      <c r="E18" s="4">
        <v>20</v>
      </c>
      <c r="F18" s="4">
        <v>0</v>
      </c>
      <c r="G18" s="4">
        <v>20</v>
      </c>
      <c r="H18" s="4">
        <v>0</v>
      </c>
    </row>
    <row r="19" spans="1:8" x14ac:dyDescent="0.25">
      <c r="A19" s="1" t="s">
        <v>272</v>
      </c>
      <c r="B19" s="73" t="s">
        <v>329</v>
      </c>
      <c r="C19" s="4">
        <v>19500</v>
      </c>
      <c r="D19" s="4">
        <v>20235.72</v>
      </c>
      <c r="E19" s="4">
        <v>21000</v>
      </c>
      <c r="F19" s="4">
        <v>8167.33</v>
      </c>
      <c r="G19" s="4">
        <v>21000</v>
      </c>
      <c r="H19" s="4">
        <v>21000</v>
      </c>
    </row>
    <row r="20" spans="1:8" x14ac:dyDescent="0.25">
      <c r="A20" s="1" t="s">
        <v>273</v>
      </c>
      <c r="B20" s="73" t="s">
        <v>330</v>
      </c>
      <c r="C20" s="4">
        <v>1500</v>
      </c>
      <c r="D20" s="4">
        <v>709.78</v>
      </c>
      <c r="E20" s="4">
        <v>1500</v>
      </c>
      <c r="F20" s="4">
        <v>0</v>
      </c>
      <c r="G20" s="4">
        <v>1500</v>
      </c>
      <c r="H20" s="4">
        <v>1500</v>
      </c>
    </row>
    <row r="21" spans="1:8" x14ac:dyDescent="0.25">
      <c r="A21" s="1" t="s">
        <v>485</v>
      </c>
      <c r="B21" s="73" t="s">
        <v>331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500</v>
      </c>
    </row>
    <row r="22" spans="1:8" x14ac:dyDescent="0.25">
      <c r="A22" s="1" t="s">
        <v>274</v>
      </c>
      <c r="B22" s="73" t="s">
        <v>332</v>
      </c>
      <c r="C22" s="4">
        <v>500</v>
      </c>
      <c r="D22" s="4">
        <v>452.88</v>
      </c>
      <c r="E22" s="4">
        <v>500</v>
      </c>
      <c r="F22" s="4">
        <v>0</v>
      </c>
      <c r="G22" s="4">
        <v>500</v>
      </c>
      <c r="H22" s="4">
        <v>0</v>
      </c>
    </row>
    <row r="23" spans="1:8" x14ac:dyDescent="0.25">
      <c r="A23" s="1" t="s">
        <v>275</v>
      </c>
      <c r="B23" s="73" t="s">
        <v>334</v>
      </c>
      <c r="C23" s="4">
        <v>2500</v>
      </c>
      <c r="D23" s="4">
        <v>2046.13</v>
      </c>
      <c r="E23" s="4">
        <v>2500</v>
      </c>
      <c r="F23" s="4">
        <v>152.5</v>
      </c>
      <c r="G23" s="4">
        <v>2500</v>
      </c>
      <c r="H23" s="4">
        <v>2500</v>
      </c>
    </row>
    <row r="24" spans="1:8" x14ac:dyDescent="0.25">
      <c r="A24" s="1" t="s">
        <v>276</v>
      </c>
      <c r="B24" s="73" t="s">
        <v>337</v>
      </c>
      <c r="C24" s="4">
        <v>600</v>
      </c>
      <c r="D24" s="4">
        <v>268.24</v>
      </c>
      <c r="E24" s="4">
        <v>600</v>
      </c>
      <c r="F24" s="4">
        <v>101.45</v>
      </c>
      <c r="G24" s="4">
        <v>600</v>
      </c>
      <c r="H24" s="4">
        <v>600</v>
      </c>
    </row>
    <row r="25" spans="1:8" x14ac:dyDescent="0.25">
      <c r="A25" s="5"/>
      <c r="B25" s="12" t="s">
        <v>7</v>
      </c>
      <c r="C25" s="6">
        <f>SUM(C17:C24)</f>
        <v>25118</v>
      </c>
      <c r="D25" s="6">
        <f t="shared" ref="D25:G25" si="1">SUM(D17:D24)</f>
        <v>23919.450000000004</v>
      </c>
      <c r="E25" s="6">
        <f t="shared" si="1"/>
        <v>26620</v>
      </c>
      <c r="F25" s="6">
        <f t="shared" si="1"/>
        <v>8581.2200000000012</v>
      </c>
      <c r="G25" s="6">
        <f t="shared" si="1"/>
        <v>26620</v>
      </c>
      <c r="H25" s="6">
        <f>SUM(H17:H24)</f>
        <v>26600</v>
      </c>
    </row>
    <row r="26" spans="1:8" x14ac:dyDescent="0.25">
      <c r="A26" s="1" t="s">
        <v>277</v>
      </c>
      <c r="B26" s="73" t="s">
        <v>346</v>
      </c>
      <c r="C26" s="4">
        <v>25000</v>
      </c>
      <c r="D26" s="4">
        <v>8687.42</v>
      </c>
      <c r="E26" s="4">
        <v>25000</v>
      </c>
      <c r="F26" s="4">
        <v>3470.43</v>
      </c>
      <c r="G26" s="4">
        <v>25000</v>
      </c>
      <c r="H26" s="4">
        <v>25000</v>
      </c>
    </row>
    <row r="27" spans="1:8" x14ac:dyDescent="0.25">
      <c r="A27" s="1" t="s">
        <v>278</v>
      </c>
      <c r="B27" s="73" t="s">
        <v>347</v>
      </c>
      <c r="C27" s="4">
        <v>9000</v>
      </c>
      <c r="D27" s="4">
        <v>10676.85</v>
      </c>
      <c r="E27" s="4">
        <v>9000</v>
      </c>
      <c r="F27" s="4">
        <v>194.54</v>
      </c>
      <c r="G27" s="4">
        <v>9000</v>
      </c>
      <c r="H27" s="4">
        <v>9000</v>
      </c>
    </row>
    <row r="28" spans="1:8" x14ac:dyDescent="0.25">
      <c r="A28" s="1" t="s">
        <v>279</v>
      </c>
      <c r="B28" s="73" t="s">
        <v>349</v>
      </c>
      <c r="C28" s="4">
        <v>9500</v>
      </c>
      <c r="D28" s="4">
        <v>7302.34</v>
      </c>
      <c r="E28" s="4">
        <v>9500</v>
      </c>
      <c r="F28" s="4">
        <v>17.73</v>
      </c>
      <c r="G28" s="4">
        <v>9500</v>
      </c>
      <c r="H28" s="4">
        <v>9500</v>
      </c>
    </row>
    <row r="29" spans="1:8" x14ac:dyDescent="0.25">
      <c r="A29" s="1" t="s">
        <v>280</v>
      </c>
      <c r="B29" s="73" t="s">
        <v>455</v>
      </c>
      <c r="C29" s="4">
        <v>35000</v>
      </c>
      <c r="D29" s="4">
        <v>30337.77</v>
      </c>
      <c r="E29" s="4">
        <v>35000</v>
      </c>
      <c r="F29" s="4">
        <v>9022.27</v>
      </c>
      <c r="G29" s="4">
        <v>35000</v>
      </c>
      <c r="H29" s="4">
        <v>35000</v>
      </c>
    </row>
    <row r="30" spans="1:8" x14ac:dyDescent="0.25">
      <c r="A30" s="1" t="s">
        <v>281</v>
      </c>
      <c r="B30" s="73" t="s">
        <v>350</v>
      </c>
      <c r="C30" s="4">
        <v>19000</v>
      </c>
      <c r="D30" s="4">
        <v>20141.080000000002</v>
      </c>
      <c r="E30" s="4">
        <v>19000</v>
      </c>
      <c r="F30" s="4">
        <v>1970.54</v>
      </c>
      <c r="G30" s="4">
        <v>19000</v>
      </c>
      <c r="H30" s="4">
        <v>19000</v>
      </c>
    </row>
    <row r="31" spans="1:8" x14ac:dyDescent="0.25">
      <c r="A31" s="1" t="s">
        <v>282</v>
      </c>
      <c r="B31" s="73" t="s">
        <v>458</v>
      </c>
      <c r="C31" s="4">
        <v>3328</v>
      </c>
      <c r="D31" s="4">
        <v>3328</v>
      </c>
      <c r="E31" s="4">
        <v>3328</v>
      </c>
      <c r="F31" s="4">
        <v>0</v>
      </c>
      <c r="G31" s="4">
        <v>3328</v>
      </c>
      <c r="H31" s="4">
        <v>3328</v>
      </c>
    </row>
    <row r="32" spans="1:8" x14ac:dyDescent="0.25">
      <c r="A32" s="5"/>
      <c r="B32" s="12" t="s">
        <v>8</v>
      </c>
      <c r="C32" s="6">
        <f>SUM(C26:C31)</f>
        <v>100828</v>
      </c>
      <c r="D32" s="6">
        <f t="shared" ref="D32:G32" si="2">SUM(D26:D31)</f>
        <v>80473.460000000006</v>
      </c>
      <c r="E32" s="6">
        <f t="shared" si="2"/>
        <v>100828</v>
      </c>
      <c r="F32" s="6">
        <f t="shared" si="2"/>
        <v>14675.510000000002</v>
      </c>
      <c r="G32" s="6">
        <f t="shared" si="2"/>
        <v>100828</v>
      </c>
      <c r="H32" s="6">
        <f>SUM(H26:H31)</f>
        <v>100828</v>
      </c>
    </row>
    <row r="33" spans="1:8" x14ac:dyDescent="0.25">
      <c r="A33" s="1" t="s">
        <v>283</v>
      </c>
      <c r="B33" s="73" t="s">
        <v>367</v>
      </c>
      <c r="C33" s="68">
        <v>3600</v>
      </c>
      <c r="D33" s="68">
        <v>2635.65</v>
      </c>
      <c r="E33" s="68">
        <v>1800</v>
      </c>
      <c r="F33" s="68">
        <v>990.18</v>
      </c>
      <c r="G33" s="68">
        <v>1800</v>
      </c>
      <c r="H33" s="68">
        <v>1800</v>
      </c>
    </row>
    <row r="34" spans="1:8" x14ac:dyDescent="0.25">
      <c r="A34" s="1" t="s">
        <v>284</v>
      </c>
      <c r="B34" s="73" t="s">
        <v>368</v>
      </c>
      <c r="C34" s="65">
        <v>6510</v>
      </c>
      <c r="D34" s="68">
        <v>5773.2</v>
      </c>
      <c r="E34" s="68">
        <v>6575</v>
      </c>
      <c r="F34" s="68">
        <v>4640.54</v>
      </c>
      <c r="G34" s="68">
        <v>6575</v>
      </c>
      <c r="H34" s="68">
        <v>6641</v>
      </c>
    </row>
    <row r="35" spans="1:8" x14ac:dyDescent="0.25">
      <c r="A35" s="1" t="s">
        <v>285</v>
      </c>
      <c r="B35" s="73" t="s">
        <v>369</v>
      </c>
      <c r="C35" s="65">
        <v>1500</v>
      </c>
      <c r="D35" s="65">
        <v>1478.25</v>
      </c>
      <c r="E35" s="65">
        <v>1500</v>
      </c>
      <c r="F35" s="65">
        <v>280</v>
      </c>
      <c r="G35" s="68">
        <v>1500</v>
      </c>
      <c r="H35" s="68">
        <v>1500</v>
      </c>
    </row>
    <row r="36" spans="1:8" x14ac:dyDescent="0.25">
      <c r="A36" s="1" t="s">
        <v>286</v>
      </c>
      <c r="B36" s="73" t="s">
        <v>459</v>
      </c>
      <c r="C36" s="65">
        <v>2000</v>
      </c>
      <c r="D36" s="68">
        <v>0</v>
      </c>
      <c r="E36" s="68">
        <v>2000</v>
      </c>
      <c r="F36" s="68">
        <v>0</v>
      </c>
      <c r="G36" s="68">
        <v>2000</v>
      </c>
      <c r="H36" s="68">
        <v>2000</v>
      </c>
    </row>
    <row r="37" spans="1:8" x14ac:dyDescent="0.25">
      <c r="A37" s="1" t="s">
        <v>287</v>
      </c>
      <c r="B37" s="73" t="s">
        <v>370</v>
      </c>
      <c r="C37" s="65">
        <v>3500</v>
      </c>
      <c r="D37" s="68">
        <v>4255</v>
      </c>
      <c r="E37" s="68">
        <v>3500</v>
      </c>
      <c r="F37" s="68">
        <v>3610</v>
      </c>
      <c r="G37" s="68">
        <v>3610</v>
      </c>
      <c r="H37" s="68">
        <v>5500</v>
      </c>
    </row>
    <row r="38" spans="1:8" x14ac:dyDescent="0.25">
      <c r="A38" s="1" t="s">
        <v>288</v>
      </c>
      <c r="B38" s="73" t="s">
        <v>371</v>
      </c>
      <c r="C38" s="65">
        <v>600</v>
      </c>
      <c r="D38" s="68">
        <v>615.32000000000005</v>
      </c>
      <c r="E38" s="68">
        <v>606</v>
      </c>
      <c r="F38" s="68">
        <v>630.92999999999995</v>
      </c>
      <c r="G38" s="68">
        <v>1600</v>
      </c>
      <c r="H38" s="68">
        <v>1616</v>
      </c>
    </row>
    <row r="39" spans="1:8" x14ac:dyDescent="0.25">
      <c r="A39" s="1" t="s">
        <v>289</v>
      </c>
      <c r="B39" s="73" t="s">
        <v>372</v>
      </c>
      <c r="C39" s="68">
        <v>1337</v>
      </c>
      <c r="D39" s="68">
        <v>1914</v>
      </c>
      <c r="E39" s="68">
        <v>30000</v>
      </c>
      <c r="F39" s="68">
        <v>5039.7299999999996</v>
      </c>
      <c r="G39" s="68">
        <v>37000</v>
      </c>
      <c r="H39" s="68">
        <v>30000</v>
      </c>
    </row>
    <row r="40" spans="1:8" x14ac:dyDescent="0.25">
      <c r="A40" s="1" t="s">
        <v>290</v>
      </c>
      <c r="B40" s="73" t="s">
        <v>373</v>
      </c>
      <c r="C40" s="65">
        <v>2500</v>
      </c>
      <c r="D40" s="65">
        <v>0</v>
      </c>
      <c r="E40" s="65">
        <v>2500</v>
      </c>
      <c r="F40" s="65">
        <v>0</v>
      </c>
      <c r="G40" s="68">
        <v>2500</v>
      </c>
      <c r="H40" s="68">
        <v>2500</v>
      </c>
    </row>
    <row r="41" spans="1:8" x14ac:dyDescent="0.25">
      <c r="A41" s="1" t="s">
        <v>291</v>
      </c>
      <c r="B41" s="73" t="s">
        <v>379</v>
      </c>
      <c r="C41" s="65">
        <v>2900</v>
      </c>
      <c r="D41" s="68">
        <v>4936.17</v>
      </c>
      <c r="E41" s="68">
        <v>2900</v>
      </c>
      <c r="F41" s="68">
        <v>1153.23</v>
      </c>
      <c r="G41" s="68">
        <v>2900</v>
      </c>
      <c r="H41" s="68">
        <v>2900</v>
      </c>
    </row>
    <row r="42" spans="1:8" x14ac:dyDescent="0.25">
      <c r="A42" s="5"/>
      <c r="B42" s="12" t="s">
        <v>9</v>
      </c>
      <c r="C42" s="6">
        <f>SUM(C33:C41)</f>
        <v>24447</v>
      </c>
      <c r="D42" s="6">
        <f t="shared" ref="D42:G42" si="3">SUM(D33:D41)</f>
        <v>21607.589999999997</v>
      </c>
      <c r="E42" s="6">
        <f t="shared" si="3"/>
        <v>51381</v>
      </c>
      <c r="F42" s="6">
        <f t="shared" si="3"/>
        <v>16344.61</v>
      </c>
      <c r="G42" s="6">
        <f t="shared" si="3"/>
        <v>59485</v>
      </c>
      <c r="H42" s="6">
        <f>SUM(H33:H41)</f>
        <v>54457</v>
      </c>
    </row>
    <row r="43" spans="1:8" hidden="1" x14ac:dyDescent="0.25">
      <c r="A43" s="4" t="s">
        <v>49</v>
      </c>
      <c r="B43" s="4" t="s">
        <v>464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</row>
    <row r="44" spans="1:8" hidden="1" x14ac:dyDescent="0.25">
      <c r="A44" s="5"/>
      <c r="B44" s="12" t="s">
        <v>45</v>
      </c>
      <c r="C44" s="6">
        <f>SUM(C43:C43)</f>
        <v>0</v>
      </c>
      <c r="D44" s="6">
        <f t="shared" ref="D44:G44" si="4">SUM(D43:D43)</f>
        <v>0</v>
      </c>
      <c r="E44" s="6">
        <f t="shared" si="4"/>
        <v>0</v>
      </c>
      <c r="F44" s="6">
        <f t="shared" si="4"/>
        <v>0</v>
      </c>
      <c r="G44" s="6">
        <f t="shared" si="4"/>
        <v>0</v>
      </c>
      <c r="H44" s="6">
        <f>SUM(H43:H43)</f>
        <v>0</v>
      </c>
    </row>
    <row r="45" spans="1:8" x14ac:dyDescent="0.25">
      <c r="A45" s="4" t="s">
        <v>292</v>
      </c>
      <c r="B45" s="4" t="s">
        <v>295</v>
      </c>
      <c r="C45" s="4">
        <v>46940</v>
      </c>
      <c r="D45" s="4">
        <v>46940.2</v>
      </c>
      <c r="E45" s="4">
        <v>0</v>
      </c>
      <c r="F45" s="4">
        <v>0</v>
      </c>
      <c r="G45" s="4">
        <v>0</v>
      </c>
      <c r="H45" s="4">
        <v>440000</v>
      </c>
    </row>
    <row r="46" spans="1:8" x14ac:dyDescent="0.25">
      <c r="A46" s="4" t="s">
        <v>293</v>
      </c>
      <c r="B46" s="4" t="s">
        <v>296</v>
      </c>
      <c r="C46" s="4">
        <v>52250</v>
      </c>
      <c r="D46" s="4">
        <v>49284.32</v>
      </c>
      <c r="E46" s="4">
        <v>0</v>
      </c>
      <c r="F46" s="4">
        <v>0</v>
      </c>
      <c r="G46" s="4">
        <v>0</v>
      </c>
      <c r="H46" s="4">
        <v>0</v>
      </c>
    </row>
    <row r="47" spans="1:8" x14ac:dyDescent="0.25">
      <c r="A47" s="4" t="s">
        <v>294</v>
      </c>
      <c r="B47" s="4" t="s">
        <v>297</v>
      </c>
      <c r="C47" s="4">
        <v>77593</v>
      </c>
      <c r="D47" s="4">
        <v>77181</v>
      </c>
      <c r="E47" s="4">
        <v>1250000</v>
      </c>
      <c r="F47" s="4">
        <v>96850</v>
      </c>
      <c r="G47" s="4">
        <v>1250000</v>
      </c>
      <c r="H47" s="4">
        <v>34000</v>
      </c>
    </row>
    <row r="48" spans="1:8" ht="15.75" thickBot="1" x14ac:dyDescent="0.3">
      <c r="A48" s="5"/>
      <c r="B48" s="12" t="s">
        <v>46</v>
      </c>
      <c r="C48" s="6">
        <f>SUM(C45:C47)</f>
        <v>176783</v>
      </c>
      <c r="D48" s="6">
        <f t="shared" ref="D48:G48" si="5">SUM(D45:D47)</f>
        <v>173405.52</v>
      </c>
      <c r="E48" s="6">
        <f t="shared" si="5"/>
        <v>1250000</v>
      </c>
      <c r="F48" s="6">
        <f t="shared" si="5"/>
        <v>96850</v>
      </c>
      <c r="G48" s="6">
        <f t="shared" si="5"/>
        <v>1250000</v>
      </c>
      <c r="H48" s="6">
        <f>SUM(H45:H47)</f>
        <v>474000</v>
      </c>
    </row>
    <row r="49" spans="1:8" ht="16.5" thickTop="1" thickBot="1" x14ac:dyDescent="0.3">
      <c r="A49" s="9"/>
      <c r="B49" s="9" t="s">
        <v>13</v>
      </c>
      <c r="C49" s="10">
        <f>SUM(C7:C48)/2</f>
        <v>754970</v>
      </c>
      <c r="D49" s="10">
        <f t="shared" ref="D49:G49" si="6">SUM(D7:D48)/2</f>
        <v>687050.65</v>
      </c>
      <c r="E49" s="10">
        <f t="shared" si="6"/>
        <v>1865250</v>
      </c>
      <c r="F49" s="10">
        <f t="shared" si="6"/>
        <v>329750.71999999991</v>
      </c>
      <c r="G49" s="10">
        <f t="shared" si="6"/>
        <v>1855893</v>
      </c>
      <c r="H49" s="10">
        <f>SUM(H7:H48)/2</f>
        <v>1133830</v>
      </c>
    </row>
    <row r="50" spans="1:8" ht="15.75" thickTop="1" x14ac:dyDescent="0.25"/>
    <row r="60" spans="1:8" x14ac:dyDescent="0.25">
      <c r="A60" s="97"/>
      <c r="B60" s="102"/>
      <c r="C60" s="102" t="str">
        <f>A1</f>
        <v>CITY OF GAINESVILLE</v>
      </c>
      <c r="D60" s="102"/>
      <c r="E60" s="102"/>
      <c r="F60" s="102"/>
      <c r="G60" s="102"/>
      <c r="H60" s="102"/>
    </row>
    <row r="61" spans="1:8" x14ac:dyDescent="0.25">
      <c r="A61" s="97"/>
      <c r="B61" s="102"/>
      <c r="C61" s="102" t="str">
        <f>A2</f>
        <v>BUDGET 2025-2026</v>
      </c>
      <c r="D61" s="102"/>
      <c r="E61" s="102"/>
      <c r="F61" s="102"/>
      <c r="G61" s="102"/>
      <c r="H61" s="102"/>
    </row>
    <row r="62" spans="1:8" x14ac:dyDescent="0.25">
      <c r="A62" s="97"/>
      <c r="B62" s="102"/>
      <c r="C62" s="102" t="str">
        <f>A3</f>
        <v>WATER &amp; SEWER FUND WASTEWATER COLLECTION</v>
      </c>
      <c r="D62" s="102"/>
      <c r="E62" s="102"/>
      <c r="F62" s="102"/>
      <c r="G62" s="102"/>
      <c r="H62" s="102"/>
    </row>
    <row r="63" spans="1:8" x14ac:dyDescent="0.25">
      <c r="A63" s="97"/>
      <c r="B63" s="97"/>
      <c r="C63" s="100"/>
      <c r="D63" s="100"/>
      <c r="E63" s="100"/>
      <c r="F63" s="100"/>
      <c r="G63" s="101"/>
      <c r="H63" s="101"/>
    </row>
    <row r="64" spans="1:8" x14ac:dyDescent="0.25">
      <c r="A64" s="97"/>
      <c r="B64" s="97"/>
      <c r="C64" s="100"/>
      <c r="D64" s="100"/>
      <c r="E64" s="100"/>
      <c r="F64" s="100"/>
      <c r="G64" s="101"/>
      <c r="H64" s="101"/>
    </row>
    <row r="65" spans="1:8" x14ac:dyDescent="0.25">
      <c r="A65" s="97"/>
      <c r="B65" s="97"/>
      <c r="C65" s="100"/>
      <c r="D65" s="100"/>
      <c r="E65" s="100"/>
      <c r="F65" s="100"/>
      <c r="G65" s="101"/>
      <c r="H65" s="101"/>
    </row>
    <row r="66" spans="1:8" x14ac:dyDescent="0.25">
      <c r="A66" s="97"/>
      <c r="B66" s="97"/>
      <c r="C66" s="100"/>
      <c r="D66" s="100"/>
      <c r="E66" s="100"/>
      <c r="F66" s="100"/>
      <c r="G66" s="101"/>
      <c r="H66" s="101"/>
    </row>
    <row r="67" spans="1:8" x14ac:dyDescent="0.25">
      <c r="A67" s="97"/>
      <c r="B67" s="97"/>
      <c r="C67" s="100"/>
      <c r="D67" s="100"/>
      <c r="E67" s="100"/>
      <c r="F67" s="100"/>
      <c r="G67" s="101"/>
      <c r="H67" s="101"/>
    </row>
    <row r="68" spans="1:8" x14ac:dyDescent="0.25">
      <c r="A68" s="97"/>
      <c r="B68" s="97"/>
      <c r="C68" s="100"/>
      <c r="D68" s="100"/>
      <c r="E68" s="100"/>
      <c r="F68" s="100"/>
      <c r="G68" s="101"/>
      <c r="H68" s="101"/>
    </row>
    <row r="69" spans="1:8" x14ac:dyDescent="0.25">
      <c r="A69" s="97"/>
      <c r="B69" s="97"/>
      <c r="C69" s="100"/>
      <c r="D69" s="100"/>
      <c r="E69" s="100"/>
      <c r="F69" s="100"/>
      <c r="G69" s="101"/>
      <c r="H69" s="101"/>
    </row>
    <row r="70" spans="1:8" x14ac:dyDescent="0.25">
      <c r="A70" s="97"/>
      <c r="B70" s="97"/>
      <c r="C70" s="100"/>
      <c r="D70" s="100"/>
      <c r="E70" s="100"/>
      <c r="F70" s="100"/>
      <c r="G70" s="101"/>
      <c r="H70" s="101"/>
    </row>
    <row r="71" spans="1:8" x14ac:dyDescent="0.25">
      <c r="A71" s="97"/>
      <c r="B71" s="97"/>
      <c r="C71" s="100"/>
      <c r="D71" s="100"/>
      <c r="E71" s="100"/>
      <c r="F71" s="100"/>
      <c r="G71" s="101"/>
      <c r="H71" s="101"/>
    </row>
    <row r="72" spans="1:8" x14ac:dyDescent="0.25">
      <c r="A72" s="97"/>
      <c r="B72" s="97"/>
      <c r="C72" s="100"/>
      <c r="D72" s="100"/>
      <c r="E72" s="100"/>
      <c r="F72" s="100"/>
      <c r="G72" s="101"/>
      <c r="H72" s="101"/>
    </row>
    <row r="73" spans="1:8" x14ac:dyDescent="0.25">
      <c r="A73" s="97"/>
      <c r="B73" s="97"/>
      <c r="C73" s="100"/>
      <c r="D73" s="100"/>
      <c r="E73" s="100"/>
      <c r="F73" s="100"/>
      <c r="G73" s="101"/>
      <c r="H73" s="101"/>
    </row>
    <row r="74" spans="1:8" x14ac:dyDescent="0.25">
      <c r="A74" s="97"/>
      <c r="B74" s="97"/>
      <c r="C74" s="100"/>
      <c r="D74" s="100"/>
      <c r="E74" s="100"/>
      <c r="F74" s="100"/>
      <c r="G74" s="101"/>
      <c r="H74" s="101"/>
    </row>
    <row r="75" spans="1:8" x14ac:dyDescent="0.25">
      <c r="A75" s="97"/>
      <c r="B75" s="97"/>
      <c r="C75" s="100"/>
      <c r="D75" s="100"/>
      <c r="E75" s="100"/>
      <c r="F75" s="100"/>
      <c r="G75" s="101"/>
      <c r="H75" s="101"/>
    </row>
    <row r="76" spans="1:8" x14ac:dyDescent="0.25">
      <c r="A76" s="97"/>
      <c r="B76" s="97"/>
      <c r="C76" s="100"/>
      <c r="D76" s="100"/>
      <c r="E76" s="100"/>
      <c r="F76" s="100"/>
      <c r="G76" s="101"/>
      <c r="H76" s="101"/>
    </row>
    <row r="77" spans="1:8" x14ac:dyDescent="0.25">
      <c r="A77" s="97"/>
      <c r="B77" s="97"/>
      <c r="C77" s="100"/>
      <c r="D77" s="100"/>
      <c r="E77" s="100"/>
      <c r="F77" s="100"/>
      <c r="G77" s="101"/>
      <c r="H77" s="101"/>
    </row>
    <row r="78" spans="1:8" x14ac:dyDescent="0.25">
      <c r="A78" s="97"/>
      <c r="B78" s="97"/>
      <c r="C78" s="100"/>
      <c r="D78" s="100"/>
      <c r="E78" s="100"/>
      <c r="F78" s="100"/>
      <c r="G78" s="101"/>
      <c r="H78" s="101"/>
    </row>
    <row r="79" spans="1:8" x14ac:dyDescent="0.25">
      <c r="A79" s="97"/>
      <c r="B79" s="97"/>
      <c r="C79" s="100"/>
      <c r="D79" s="100"/>
      <c r="E79" s="100"/>
      <c r="F79" s="100"/>
      <c r="G79" s="101"/>
      <c r="H79" s="101"/>
    </row>
    <row r="80" spans="1:8" x14ac:dyDescent="0.25">
      <c r="A80" s="97"/>
      <c r="B80" s="97"/>
      <c r="C80" s="100"/>
      <c r="D80" s="100"/>
      <c r="E80" s="100"/>
      <c r="F80" s="100"/>
      <c r="G80" s="101"/>
      <c r="H80" s="101"/>
    </row>
    <row r="81" spans="1:8" x14ac:dyDescent="0.25">
      <c r="A81" s="97"/>
      <c r="B81" s="97"/>
      <c r="C81" s="100"/>
      <c r="D81" s="100"/>
      <c r="E81" s="100"/>
      <c r="F81" s="100"/>
      <c r="G81" s="101"/>
      <c r="H81" s="101"/>
    </row>
    <row r="82" spans="1:8" x14ac:dyDescent="0.25">
      <c r="A82" s="97"/>
      <c r="B82" s="97"/>
      <c r="C82" s="100"/>
      <c r="D82" s="100"/>
      <c r="E82" s="100"/>
      <c r="F82" s="100"/>
      <c r="G82" s="101"/>
      <c r="H82" s="101"/>
    </row>
    <row r="83" spans="1:8" x14ac:dyDescent="0.25">
      <c r="A83" s="97"/>
      <c r="B83" s="97"/>
      <c r="C83" s="100"/>
      <c r="D83" s="100"/>
      <c r="E83" s="100"/>
      <c r="F83" s="100"/>
      <c r="G83" s="101"/>
      <c r="H83" s="101"/>
    </row>
    <row r="84" spans="1:8" ht="15.75" thickBot="1" x14ac:dyDescent="0.3">
      <c r="A84" s="97"/>
      <c r="B84" s="97"/>
      <c r="C84" s="100"/>
      <c r="D84" s="100"/>
      <c r="E84" s="100"/>
      <c r="F84" s="100"/>
      <c r="G84" s="101"/>
      <c r="H84" s="101"/>
    </row>
    <row r="85" spans="1:8" ht="16.5" thickTop="1" thickBot="1" x14ac:dyDescent="0.3">
      <c r="A85" s="103" t="s">
        <v>494</v>
      </c>
      <c r="B85" s="104"/>
      <c r="C85" s="104"/>
      <c r="D85" s="104"/>
      <c r="E85" s="104"/>
      <c r="F85" s="104"/>
      <c r="G85" s="104"/>
      <c r="H85" s="105"/>
    </row>
    <row r="86" spans="1:8" ht="15.75" thickTop="1" x14ac:dyDescent="0.25">
      <c r="A86" s="97"/>
      <c r="B86" s="106"/>
      <c r="C86" s="91" t="s">
        <v>469</v>
      </c>
      <c r="D86" s="91" t="s">
        <v>469</v>
      </c>
      <c r="E86" s="91" t="s">
        <v>470</v>
      </c>
      <c r="F86" s="91" t="s">
        <v>470</v>
      </c>
      <c r="G86" s="91" t="s">
        <v>470</v>
      </c>
      <c r="H86" s="91" t="s">
        <v>55</v>
      </c>
    </row>
    <row r="87" spans="1:8" x14ac:dyDescent="0.25">
      <c r="A87" s="97"/>
      <c r="B87" s="106"/>
      <c r="C87" s="91" t="s">
        <v>471</v>
      </c>
      <c r="D87" s="91" t="s">
        <v>472</v>
      </c>
      <c r="E87" s="91" t="s">
        <v>473</v>
      </c>
      <c r="F87" s="91" t="s">
        <v>472</v>
      </c>
      <c r="G87" s="91" t="s">
        <v>471</v>
      </c>
      <c r="H87" s="92" t="s">
        <v>474</v>
      </c>
    </row>
    <row r="88" spans="1:8" ht="15.75" thickBot="1" x14ac:dyDescent="0.3">
      <c r="A88" s="97"/>
      <c r="B88" s="108" t="s">
        <v>495</v>
      </c>
      <c r="C88" s="93" t="s">
        <v>11</v>
      </c>
      <c r="D88" s="93"/>
      <c r="E88" s="93" t="s">
        <v>14</v>
      </c>
      <c r="F88" s="93" t="s">
        <v>475</v>
      </c>
      <c r="G88" s="93" t="s">
        <v>14</v>
      </c>
      <c r="H88" s="93" t="s">
        <v>14</v>
      </c>
    </row>
    <row r="89" spans="1:8" ht="15.75" thickTop="1" x14ac:dyDescent="0.25">
      <c r="A89" s="97"/>
      <c r="B89" s="97" t="s">
        <v>496</v>
      </c>
      <c r="C89" s="100">
        <f>C16</f>
        <v>427794</v>
      </c>
      <c r="D89" s="100">
        <f t="shared" ref="D89:H89" si="7">D16</f>
        <v>387644.63</v>
      </c>
      <c r="E89" s="100">
        <f t="shared" si="7"/>
        <v>436421</v>
      </c>
      <c r="F89" s="100">
        <f t="shared" si="7"/>
        <v>193299.37999999998</v>
      </c>
      <c r="G89" s="100">
        <f t="shared" si="7"/>
        <v>418960</v>
      </c>
      <c r="H89" s="100">
        <f t="shared" si="7"/>
        <v>477945</v>
      </c>
    </row>
    <row r="90" spans="1:8" x14ac:dyDescent="0.25">
      <c r="A90" s="97"/>
      <c r="B90" s="97" t="s">
        <v>497</v>
      </c>
      <c r="C90" s="100">
        <f>C25</f>
        <v>25118</v>
      </c>
      <c r="D90" s="100">
        <f t="shared" ref="D90:H90" si="8">D25</f>
        <v>23919.450000000004</v>
      </c>
      <c r="E90" s="100">
        <f t="shared" si="8"/>
        <v>26620</v>
      </c>
      <c r="F90" s="100">
        <f t="shared" si="8"/>
        <v>8581.2200000000012</v>
      </c>
      <c r="G90" s="100">
        <f t="shared" si="8"/>
        <v>26620</v>
      </c>
      <c r="H90" s="100">
        <f t="shared" si="8"/>
        <v>26600</v>
      </c>
    </row>
    <row r="91" spans="1:8" x14ac:dyDescent="0.25">
      <c r="A91" s="97"/>
      <c r="B91" s="97" t="s">
        <v>498</v>
      </c>
      <c r="C91" s="100">
        <f>C32</f>
        <v>100828</v>
      </c>
      <c r="D91" s="100">
        <f t="shared" ref="D91:H91" si="9">D32</f>
        <v>80473.460000000006</v>
      </c>
      <c r="E91" s="100">
        <f t="shared" si="9"/>
        <v>100828</v>
      </c>
      <c r="F91" s="100">
        <f t="shared" si="9"/>
        <v>14675.510000000002</v>
      </c>
      <c r="G91" s="100">
        <f t="shared" si="9"/>
        <v>100828</v>
      </c>
      <c r="H91" s="100">
        <f t="shared" si="9"/>
        <v>100828</v>
      </c>
    </row>
    <row r="92" spans="1:8" x14ac:dyDescent="0.25">
      <c r="A92" s="97"/>
      <c r="B92" s="97" t="s">
        <v>499</v>
      </c>
      <c r="C92" s="100">
        <f>C42</f>
        <v>24447</v>
      </c>
      <c r="D92" s="100">
        <f t="shared" ref="D92:H92" si="10">D42</f>
        <v>21607.589999999997</v>
      </c>
      <c r="E92" s="100">
        <f t="shared" si="10"/>
        <v>51381</v>
      </c>
      <c r="F92" s="100">
        <f t="shared" si="10"/>
        <v>16344.61</v>
      </c>
      <c r="G92" s="100">
        <f t="shared" si="10"/>
        <v>59485</v>
      </c>
      <c r="H92" s="100">
        <f t="shared" si="10"/>
        <v>54457</v>
      </c>
    </row>
    <row r="93" spans="1:8" x14ac:dyDescent="0.25">
      <c r="A93" s="97"/>
      <c r="B93" s="97" t="s">
        <v>500</v>
      </c>
      <c r="C93" s="100">
        <f>C44</f>
        <v>0</v>
      </c>
      <c r="D93" s="100">
        <f t="shared" ref="D93:H93" si="11">D44</f>
        <v>0</v>
      </c>
      <c r="E93" s="100">
        <f t="shared" si="11"/>
        <v>0</v>
      </c>
      <c r="F93" s="100">
        <f t="shared" si="11"/>
        <v>0</v>
      </c>
      <c r="G93" s="100">
        <f t="shared" si="11"/>
        <v>0</v>
      </c>
      <c r="H93" s="100">
        <f t="shared" si="11"/>
        <v>0</v>
      </c>
    </row>
    <row r="94" spans="1:8" ht="15.75" thickBot="1" x14ac:dyDescent="0.3">
      <c r="A94" s="97"/>
      <c r="B94" s="97" t="s">
        <v>501</v>
      </c>
      <c r="C94" s="100">
        <f>C48</f>
        <v>176783</v>
      </c>
      <c r="D94" s="100">
        <f t="shared" ref="D94:H94" si="12">D48</f>
        <v>173405.52</v>
      </c>
      <c r="E94" s="100">
        <f t="shared" si="12"/>
        <v>1250000</v>
      </c>
      <c r="F94" s="100">
        <f t="shared" si="12"/>
        <v>96850</v>
      </c>
      <c r="G94" s="100">
        <f t="shared" si="12"/>
        <v>1250000</v>
      </c>
      <c r="H94" s="100">
        <f t="shared" si="12"/>
        <v>474000</v>
      </c>
    </row>
    <row r="95" spans="1:8" ht="16.5" thickTop="1" thickBot="1" x14ac:dyDescent="0.3">
      <c r="A95" s="97"/>
      <c r="B95" s="110" t="s">
        <v>31</v>
      </c>
      <c r="C95" s="111">
        <f t="shared" ref="C95:H95" si="13">SUM(C89:C94)</f>
        <v>754970</v>
      </c>
      <c r="D95" s="111">
        <f t="shared" si="13"/>
        <v>687050.65</v>
      </c>
      <c r="E95" s="111">
        <f t="shared" si="13"/>
        <v>1865250</v>
      </c>
      <c r="F95" s="111">
        <f t="shared" si="13"/>
        <v>329750.71999999997</v>
      </c>
      <c r="G95" s="111">
        <f t="shared" si="13"/>
        <v>1855893</v>
      </c>
      <c r="H95" s="111">
        <f t="shared" si="13"/>
        <v>1133830</v>
      </c>
    </row>
    <row r="96" spans="1:8" ht="16.5" thickTop="1" thickBot="1" x14ac:dyDescent="0.3">
      <c r="A96" s="97"/>
      <c r="B96" s="95"/>
      <c r="C96" s="117"/>
      <c r="D96" s="117"/>
      <c r="E96" s="117"/>
      <c r="F96" s="117"/>
      <c r="G96" s="118"/>
      <c r="H96" s="118"/>
    </row>
    <row r="97" spans="1:8" ht="16.5" thickTop="1" thickBot="1" x14ac:dyDescent="0.3">
      <c r="A97" s="103" t="s">
        <v>502</v>
      </c>
      <c r="B97" s="104"/>
      <c r="C97" s="104"/>
      <c r="D97" s="104"/>
      <c r="E97" s="104"/>
      <c r="F97" s="104"/>
      <c r="G97" s="104"/>
      <c r="H97" s="105"/>
    </row>
    <row r="98" spans="1:8" ht="15.75" thickTop="1" x14ac:dyDescent="0.25">
      <c r="A98" s="97"/>
      <c r="B98" s="94"/>
      <c r="C98" s="137"/>
      <c r="D98" s="107" t="s">
        <v>472</v>
      </c>
      <c r="E98" s="107" t="s">
        <v>472</v>
      </c>
      <c r="F98" s="107" t="s">
        <v>472</v>
      </c>
      <c r="G98" s="113" t="s">
        <v>14</v>
      </c>
      <c r="H98" s="113" t="s">
        <v>474</v>
      </c>
    </row>
    <row r="99" spans="1:8" ht="15.75" thickBot="1" x14ac:dyDescent="0.3">
      <c r="A99" s="97"/>
      <c r="B99" s="138"/>
      <c r="C99" s="139"/>
      <c r="D99" s="116">
        <f>'[3]60-22-62'!D65</f>
        <v>2022</v>
      </c>
      <c r="E99" s="116">
        <f>'[3]60-22-62'!E65</f>
        <v>2023</v>
      </c>
      <c r="F99" s="116">
        <f>'[3]60-22-62'!F65</f>
        <v>2024</v>
      </c>
      <c r="G99" s="116">
        <f>'[3]60-22-62'!G65</f>
        <v>2025</v>
      </c>
      <c r="H99" s="116">
        <f>'[3]60-22-62'!H65</f>
        <v>2026</v>
      </c>
    </row>
    <row r="100" spans="1:8" ht="15.75" thickTop="1" x14ac:dyDescent="0.25">
      <c r="A100" s="97"/>
      <c r="B100" s="119" t="str">
        <f>'[3]60-22-62'!B67</f>
        <v>SEWER MAIN BLOCKAGES</v>
      </c>
      <c r="C100" s="119"/>
      <c r="D100" s="119">
        <f>'[3]60-22-62'!D67</f>
        <v>505</v>
      </c>
      <c r="E100" s="119">
        <f>'[3]60-22-62'!E67</f>
        <v>507</v>
      </c>
      <c r="F100" s="119">
        <f>'[3]60-22-62'!F67</f>
        <v>502</v>
      </c>
      <c r="G100" s="119">
        <f>'[3]60-22-62'!G67</f>
        <v>502</v>
      </c>
      <c r="H100" s="119">
        <f>'[3]60-22-62'!H67</f>
        <v>502</v>
      </c>
    </row>
    <row r="101" spans="1:8" x14ac:dyDescent="0.25">
      <c r="A101" s="97"/>
      <c r="B101" s="119" t="str">
        <f>'[3]60-22-62'!B68</f>
        <v>SEWER TAP INSTALLATIONS</v>
      </c>
      <c r="C101" s="119"/>
      <c r="D101" s="119">
        <f>'[3]60-22-62'!D68</f>
        <v>5</v>
      </c>
      <c r="E101" s="119">
        <f>'[3]60-22-62'!E68</f>
        <v>6</v>
      </c>
      <c r="F101" s="119">
        <f>'[3]60-22-62'!F68</f>
        <v>4</v>
      </c>
      <c r="G101" s="119">
        <f>'[3]60-22-62'!G68</f>
        <v>4</v>
      </c>
      <c r="H101" s="119">
        <f>'[3]60-22-62'!H68</f>
        <v>4</v>
      </c>
    </row>
    <row r="102" spans="1:8" ht="15.75" thickBot="1" x14ac:dyDescent="0.3">
      <c r="A102" s="97"/>
      <c r="B102" s="119"/>
      <c r="C102" s="119"/>
      <c r="D102" s="119"/>
      <c r="E102" s="119"/>
      <c r="F102" s="119"/>
      <c r="G102" s="119"/>
      <c r="H102" s="119"/>
    </row>
    <row r="103" spans="1:8" ht="16.5" thickTop="1" thickBot="1" x14ac:dyDescent="0.3">
      <c r="A103" s="103" t="s">
        <v>505</v>
      </c>
      <c r="B103" s="104"/>
      <c r="C103" s="104"/>
      <c r="D103" s="104"/>
      <c r="E103" s="104"/>
      <c r="F103" s="104"/>
      <c r="G103" s="104"/>
      <c r="H103" s="105"/>
    </row>
    <row r="104" spans="1:8" ht="15.75" thickTop="1" x14ac:dyDescent="0.25">
      <c r="A104" s="97"/>
      <c r="B104" s="94"/>
      <c r="C104" s="137"/>
      <c r="D104" s="107" t="s">
        <v>472</v>
      </c>
      <c r="E104" s="107" t="s">
        <v>472</v>
      </c>
      <c r="F104" s="107" t="s">
        <v>472</v>
      </c>
      <c r="G104" s="113" t="s">
        <v>14</v>
      </c>
      <c r="H104" s="113" t="s">
        <v>474</v>
      </c>
    </row>
    <row r="105" spans="1:8" ht="15.75" thickBot="1" x14ac:dyDescent="0.3">
      <c r="A105" s="97"/>
      <c r="B105" s="140" t="s">
        <v>506</v>
      </c>
      <c r="C105" s="139"/>
      <c r="D105" s="116">
        <f>D99</f>
        <v>2022</v>
      </c>
      <c r="E105" s="116">
        <f t="shared" ref="E105:H105" si="14">E99</f>
        <v>2023</v>
      </c>
      <c r="F105" s="116">
        <f t="shared" si="14"/>
        <v>2024</v>
      </c>
      <c r="G105" s="116">
        <f t="shared" si="14"/>
        <v>2025</v>
      </c>
      <c r="H105" s="116">
        <f t="shared" si="14"/>
        <v>2026</v>
      </c>
    </row>
    <row r="106" spans="1:8" ht="15.75" thickTop="1" x14ac:dyDescent="0.25">
      <c r="A106" s="97"/>
      <c r="B106" s="119" t="str">
        <f>'[3]60-22-62'!B72</f>
        <v>WW COLLECTION</v>
      </c>
      <c r="C106" s="97"/>
      <c r="D106" s="97"/>
      <c r="E106" s="97"/>
      <c r="F106" s="101"/>
      <c r="G106" s="101"/>
      <c r="H106" s="101"/>
    </row>
    <row r="107" spans="1:8" x14ac:dyDescent="0.25">
      <c r="A107" s="97"/>
      <c r="B107" s="119" t="str">
        <f>'[3]60-22-62'!B73</f>
        <v>CREW LEADER</v>
      </c>
      <c r="C107" s="97"/>
      <c r="D107" s="119">
        <f>'[3]60-22-62'!D73</f>
        <v>2</v>
      </c>
      <c r="E107" s="119">
        <f>'[3]60-22-62'!E73</f>
        <v>2</v>
      </c>
      <c r="F107" s="119">
        <f>'[3]60-22-62'!F73</f>
        <v>2</v>
      </c>
      <c r="G107" s="119">
        <f>'[3]60-22-62'!G73</f>
        <v>2</v>
      </c>
      <c r="H107" s="119">
        <f>'[3]60-22-62'!H73</f>
        <v>2</v>
      </c>
    </row>
    <row r="108" spans="1:8" x14ac:dyDescent="0.25">
      <c r="A108" s="97"/>
      <c r="B108" s="119" t="str">
        <f>'[3]60-22-62'!B74</f>
        <v>UTILITIES EQUIPMENT OP II</v>
      </c>
      <c r="C108" s="97"/>
      <c r="D108" s="119">
        <f>'[3]60-22-62'!D74</f>
        <v>1</v>
      </c>
      <c r="E108" s="119">
        <f>'[3]60-22-62'!E74</f>
        <v>1</v>
      </c>
      <c r="F108" s="119">
        <f>'[3]60-22-62'!F74</f>
        <v>1</v>
      </c>
      <c r="G108" s="119">
        <f>'[3]60-22-62'!G74</f>
        <v>1</v>
      </c>
      <c r="H108" s="119">
        <f>'[3]60-22-62'!H74</f>
        <v>1</v>
      </c>
    </row>
    <row r="109" spans="1:8" x14ac:dyDescent="0.25">
      <c r="A109" s="97"/>
      <c r="B109" s="119" t="str">
        <f>'[3]60-22-62'!B75</f>
        <v>EQUIPMENT OPERATOR I</v>
      </c>
      <c r="C109" s="97"/>
      <c r="D109" s="119">
        <f>'[3]60-22-62'!D75</f>
        <v>1</v>
      </c>
      <c r="E109" s="119">
        <f>'[3]60-22-62'!E75</f>
        <v>1</v>
      </c>
      <c r="F109" s="119">
        <f>'[3]60-22-62'!F75</f>
        <v>1</v>
      </c>
      <c r="G109" s="119">
        <f>'[3]60-22-62'!G75</f>
        <v>1</v>
      </c>
      <c r="H109" s="119">
        <f>'[3]60-22-62'!H75</f>
        <v>1</v>
      </c>
    </row>
    <row r="110" spans="1:8" ht="15.75" thickBot="1" x14ac:dyDescent="0.3">
      <c r="A110" s="97"/>
      <c r="B110" s="134" t="str">
        <f>'[3]60-22-62'!B76</f>
        <v>MAINTENANCE WORKER II</v>
      </c>
      <c r="C110" s="135"/>
      <c r="D110" s="134">
        <f>'[3]60-22-62'!D76</f>
        <v>3</v>
      </c>
      <c r="E110" s="134">
        <f>'[3]60-22-62'!E76</f>
        <v>3</v>
      </c>
      <c r="F110" s="134">
        <f>'[3]60-22-62'!F76</f>
        <v>3</v>
      </c>
      <c r="G110" s="134">
        <f>'[3]60-22-62'!G76</f>
        <v>1</v>
      </c>
      <c r="H110" s="134">
        <f>'[3]60-22-62'!H76</f>
        <v>1</v>
      </c>
    </row>
    <row r="111" spans="1:8" ht="15.75" thickTop="1" x14ac:dyDescent="0.25">
      <c r="A111" s="97"/>
      <c r="B111" s="97" t="s">
        <v>518</v>
      </c>
      <c r="C111" s="97"/>
      <c r="D111" s="119">
        <f>SUM(D107:D110)</f>
        <v>7</v>
      </c>
      <c r="E111" s="119">
        <f>SUM(E107:E110)</f>
        <v>7</v>
      </c>
      <c r="F111" s="119">
        <f>SUM(F107:F110)</f>
        <v>7</v>
      </c>
      <c r="G111" s="119">
        <f>SUM(G107:G110)</f>
        <v>5</v>
      </c>
      <c r="H111" s="119">
        <f>SUM(H107:H110)</f>
        <v>5</v>
      </c>
    </row>
    <row r="112" spans="1:8" x14ac:dyDescent="0.25">
      <c r="A112" s="97"/>
      <c r="B112" s="97"/>
      <c r="C112" s="100"/>
      <c r="D112" s="100"/>
      <c r="E112" s="100"/>
      <c r="F112" s="100"/>
      <c r="G112" s="101"/>
      <c r="H112" s="101"/>
    </row>
  </sheetData>
  <mergeCells count="3">
    <mergeCell ref="A1:H1"/>
    <mergeCell ref="A2:H2"/>
    <mergeCell ref="A3:H3"/>
  </mergeCells>
  <pageMargins left="0.7" right="0.7" top="0.5" bottom="0.5" header="0.3" footer="0.3"/>
  <pageSetup scale="82" orientation="portrait" r:id="rId1"/>
  <rowBreaks count="1" manualBreakCount="1">
    <brk id="5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4</vt:i4>
      </vt:variant>
    </vt:vector>
  </HeadingPairs>
  <TitlesOfParts>
    <vt:vector size="57" baseType="lpstr">
      <vt:lpstr>W&amp;S Summary</vt:lpstr>
      <vt:lpstr>W&amp;S Revenue</vt:lpstr>
      <vt:lpstr>Revenue Graph</vt:lpstr>
      <vt:lpstr>30-10 Adm</vt:lpstr>
      <vt:lpstr>30-22 Cust</vt:lpstr>
      <vt:lpstr>30-23 Dist</vt:lpstr>
      <vt:lpstr>30-24 Prod</vt:lpstr>
      <vt:lpstr>30-25 Moss</vt:lpstr>
      <vt:lpstr>30-26 Coll</vt:lpstr>
      <vt:lpstr>30-27 Waste T</vt:lpstr>
      <vt:lpstr>30-28 Pre-Tr</vt:lpstr>
      <vt:lpstr>501-70-99 Non Dept</vt:lpstr>
      <vt:lpstr>Solid Waste Summary</vt:lpstr>
      <vt:lpstr>Solid Wast Revenues</vt:lpstr>
      <vt:lpstr>SW Graph</vt:lpstr>
      <vt:lpstr>SW Residential</vt:lpstr>
      <vt:lpstr>Commercial Multi Family</vt:lpstr>
      <vt:lpstr>Landfill</vt:lpstr>
      <vt:lpstr>Transfer Station</vt:lpstr>
      <vt:lpstr>SW Non-Departmental</vt:lpstr>
      <vt:lpstr>Stormwater Fund Summary</vt:lpstr>
      <vt:lpstr>Stormwater Revenue</vt:lpstr>
      <vt:lpstr>Stormwater Operations</vt:lpstr>
      <vt:lpstr>Strm Non-Departmental</vt:lpstr>
      <vt:lpstr>Debt Service</vt:lpstr>
      <vt:lpstr>Airport Summary</vt:lpstr>
      <vt:lpstr>Airport Revenue</vt:lpstr>
      <vt:lpstr>Airport Operations</vt:lpstr>
      <vt:lpstr>Airport Non-Departmental</vt:lpstr>
      <vt:lpstr>Airport Capital</vt:lpstr>
      <vt:lpstr>Golf Fund Summary</vt:lpstr>
      <vt:lpstr>Golf Revenues</vt:lpstr>
      <vt:lpstr>Golf Pro Shop</vt:lpstr>
      <vt:lpstr>Golf Operations</vt:lpstr>
      <vt:lpstr>Golf Non-Departmental</vt:lpstr>
      <vt:lpstr>Hotel Motel Fund</vt:lpstr>
      <vt:lpstr>Assigned Summary</vt:lpstr>
      <vt:lpstr>Assigned Revenues</vt:lpstr>
      <vt:lpstr>Assigned Fund Projects</vt:lpstr>
      <vt:lpstr>MC Juvenile</vt:lpstr>
      <vt:lpstr>MC Technology</vt:lpstr>
      <vt:lpstr>MC Security</vt:lpstr>
      <vt:lpstr>Law Enfor Educ Officer</vt:lpstr>
      <vt:lpstr>Federal Seizure</vt:lpstr>
      <vt:lpstr>State Seizure</vt:lpstr>
      <vt:lpstr>City Athletic Fund</vt:lpstr>
      <vt:lpstr>Cable Peg</vt:lpstr>
      <vt:lpstr>Permanent Cemetery Fund</vt:lpstr>
      <vt:lpstr>Cohen Scholarship Fund</vt:lpstr>
      <vt:lpstr>Sheet32</vt:lpstr>
      <vt:lpstr>Sheet33</vt:lpstr>
      <vt:lpstr>Sheet34</vt:lpstr>
      <vt:lpstr>Sheet35</vt:lpstr>
      <vt:lpstr>'30-10 Adm'!Print_Area</vt:lpstr>
      <vt:lpstr>'501-70-99 Non Dept'!Print_Area</vt:lpstr>
      <vt:lpstr>'Revenue Graph'!Print_Area</vt:lpstr>
      <vt:lpstr>'W&amp;S Revenue'!Print_Area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Sullivan</dc:creator>
  <cp:lastModifiedBy>Olu Ososanya</cp:lastModifiedBy>
  <cp:lastPrinted>2025-09-06T21:11:35Z</cp:lastPrinted>
  <dcterms:created xsi:type="dcterms:W3CDTF">2011-09-23T15:11:02Z</dcterms:created>
  <dcterms:modified xsi:type="dcterms:W3CDTF">2025-09-18T21:21:45Z</dcterms:modified>
</cp:coreProperties>
</file>